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3" r:id="rId6"/>
    <sheet name="Moquegua" sheetId="34" r:id="rId7"/>
    <sheet name="Puno" sheetId="35" r:id="rId8"/>
    <sheet name="Tacna" sheetId="36" r:id="rId9"/>
    <sheet name="Cuadro" sheetId="41" r:id="rId10"/>
    <sheet name="Datos" sheetId="44" state="hidden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84" i="26" l="1"/>
  <c r="O80" i="26"/>
  <c r="O77" i="26"/>
  <c r="G47" i="26" l="1"/>
  <c r="G46" i="26"/>
  <c r="G45" i="26"/>
  <c r="G44" i="26"/>
  <c r="G43" i="26"/>
  <c r="G42" i="26"/>
  <c r="G41" i="26"/>
  <c r="E47" i="26"/>
  <c r="E46" i="26"/>
  <c r="E45" i="26"/>
  <c r="E44" i="26"/>
  <c r="E43" i="26"/>
  <c r="E42" i="26"/>
  <c r="E41" i="26"/>
  <c r="K41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J41" i="26"/>
  <c r="F46" i="26"/>
  <c r="F45" i="26"/>
  <c r="F44" i="26"/>
  <c r="F43" i="26"/>
  <c r="F42" i="26"/>
  <c r="F41" i="26"/>
  <c r="D46" i="26"/>
  <c r="D45" i="26"/>
  <c r="D44" i="26"/>
  <c r="D43" i="26"/>
  <c r="D42" i="26"/>
  <c r="D41" i="26"/>
  <c r="N66" i="26" l="1"/>
  <c r="L66" i="26"/>
  <c r="K66" i="26"/>
  <c r="J66" i="26"/>
  <c r="I40" i="32" l="1"/>
  <c r="M85" i="26"/>
  <c r="M84" i="26"/>
  <c r="M83" i="26"/>
  <c r="M82" i="26"/>
  <c r="M81" i="26"/>
  <c r="M80" i="26"/>
  <c r="K85" i="26"/>
  <c r="K84" i="26"/>
  <c r="K83" i="26"/>
  <c r="K82" i="26"/>
  <c r="K81" i="26"/>
  <c r="K80" i="26"/>
  <c r="M76" i="26"/>
  <c r="K76" i="26"/>
  <c r="G81" i="26"/>
  <c r="G82" i="26"/>
  <c r="G83" i="26"/>
  <c r="G84" i="26"/>
  <c r="G85" i="26"/>
  <c r="G80" i="26"/>
  <c r="E81" i="26"/>
  <c r="E82" i="26"/>
  <c r="E83" i="26"/>
  <c r="E84" i="26"/>
  <c r="E85" i="26"/>
  <c r="E80" i="26"/>
  <c r="G76" i="26"/>
  <c r="E76" i="26"/>
  <c r="E68" i="26"/>
  <c r="D68" i="26"/>
  <c r="E61" i="26"/>
  <c r="E62" i="26"/>
  <c r="E63" i="26"/>
  <c r="E64" i="26"/>
  <c r="E65" i="26"/>
  <c r="E66" i="26"/>
  <c r="E67" i="26"/>
  <c r="E60" i="26"/>
  <c r="D61" i="26"/>
  <c r="D62" i="26"/>
  <c r="D63" i="26"/>
  <c r="D64" i="26"/>
  <c r="D65" i="26"/>
  <c r="D66" i="26"/>
  <c r="D67" i="26"/>
  <c r="D60" i="26"/>
  <c r="L18" i="26"/>
  <c r="J18" i="26"/>
  <c r="H18" i="26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3" i="44"/>
  <c r="J32" i="26" l="1"/>
  <c r="I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J24" i="26"/>
  <c r="I24" i="26"/>
  <c r="G32" i="26"/>
  <c r="G31" i="26"/>
  <c r="G30" i="26"/>
  <c r="G29" i="26"/>
  <c r="G28" i="26"/>
  <c r="G27" i="26"/>
  <c r="G26" i="26"/>
  <c r="G25" i="26"/>
  <c r="G24" i="26"/>
  <c r="F32" i="26"/>
  <c r="F31" i="26"/>
  <c r="F30" i="26"/>
  <c r="F29" i="26"/>
  <c r="F28" i="26"/>
  <c r="F27" i="26"/>
  <c r="F26" i="26"/>
  <c r="F25" i="26"/>
  <c r="F24" i="26"/>
  <c r="F19" i="34"/>
  <c r="F19" i="32"/>
  <c r="I13" i="36" l="1"/>
  <c r="J13" i="36"/>
  <c r="K13" i="36"/>
  <c r="L13" i="36"/>
  <c r="I14" i="36"/>
  <c r="J14" i="36"/>
  <c r="K14" i="36"/>
  <c r="L14" i="36"/>
  <c r="B4" i="36" l="1"/>
  <c r="B4" i="34"/>
  <c r="B4" i="33"/>
  <c r="B4" i="32"/>
  <c r="B4" i="35"/>
  <c r="L65" i="26" l="1"/>
  <c r="L64" i="26"/>
  <c r="L63" i="26"/>
  <c r="L62" i="26"/>
  <c r="L61" i="26"/>
  <c r="L60" i="26"/>
  <c r="J65" i="26"/>
  <c r="J64" i="26"/>
  <c r="N64" i="26" s="1"/>
  <c r="J63" i="26"/>
  <c r="J62" i="26"/>
  <c r="J61" i="26"/>
  <c r="N61" i="26" s="1"/>
  <c r="J60" i="26"/>
  <c r="B4" i="26"/>
  <c r="Q22" i="36"/>
  <c r="P22" i="36"/>
  <c r="Q22" i="35"/>
  <c r="P22" i="35"/>
  <c r="Q22" i="34"/>
  <c r="P22" i="34"/>
  <c r="Q22" i="33"/>
  <c r="P22" i="33"/>
  <c r="Q22" i="32"/>
  <c r="P22" i="32"/>
  <c r="Q22" i="27"/>
  <c r="P22" i="27"/>
  <c r="F47" i="26" l="1"/>
  <c r="D47" i="26"/>
  <c r="F64" i="26"/>
  <c r="F60" i="26"/>
  <c r="O82" i="26"/>
  <c r="L45" i="26"/>
  <c r="L49" i="26"/>
  <c r="O81" i="26"/>
  <c r="O85" i="26"/>
  <c r="F61" i="26"/>
  <c r="F63" i="26"/>
  <c r="F65" i="26"/>
  <c r="F67" i="26"/>
  <c r="O83" i="26"/>
  <c r="O76" i="26"/>
  <c r="N62" i="26"/>
  <c r="L44" i="26"/>
  <c r="L42" i="26"/>
  <c r="K86" i="26"/>
  <c r="L85" i="26" s="1"/>
  <c r="F68" i="26"/>
  <c r="L46" i="26"/>
  <c r="L48" i="26"/>
  <c r="J50" i="26"/>
  <c r="L41" i="26"/>
  <c r="N63" i="26"/>
  <c r="F62" i="26"/>
  <c r="F66" i="26"/>
  <c r="L43" i="26"/>
  <c r="L47" i="26"/>
  <c r="K50" i="26"/>
  <c r="N65" i="26"/>
  <c r="G86" i="26"/>
  <c r="H83" i="26" s="1"/>
  <c r="M86" i="26"/>
  <c r="N85" i="26" s="1"/>
  <c r="N60" i="26"/>
  <c r="E86" i="26"/>
  <c r="F85" i="26" s="1"/>
  <c r="N49" i="26"/>
  <c r="M48" i="26"/>
  <c r="N45" i="26"/>
  <c r="M44" i="26"/>
  <c r="G64" i="26" l="1"/>
  <c r="G65" i="26"/>
  <c r="G61" i="26"/>
  <c r="G62" i="26"/>
  <c r="G66" i="26"/>
  <c r="L50" i="26"/>
  <c r="L83" i="26"/>
  <c r="F84" i="26"/>
  <c r="N82" i="26"/>
  <c r="L82" i="26"/>
  <c r="F82" i="26"/>
  <c r="H30" i="26"/>
  <c r="N81" i="26"/>
  <c r="L81" i="26"/>
  <c r="K75" i="26"/>
  <c r="K77" i="26" s="1"/>
  <c r="L76" i="26" s="1"/>
  <c r="L84" i="26"/>
  <c r="L80" i="26"/>
  <c r="M75" i="26"/>
  <c r="H85" i="26"/>
  <c r="G67" i="26"/>
  <c r="H25" i="26"/>
  <c r="L27" i="26"/>
  <c r="H29" i="26"/>
  <c r="L31" i="26"/>
  <c r="M28" i="26"/>
  <c r="H81" i="26"/>
  <c r="G63" i="26"/>
  <c r="H26" i="26"/>
  <c r="M32" i="26"/>
  <c r="H24" i="26"/>
  <c r="G33" i="26"/>
  <c r="K27" i="26"/>
  <c r="O44" i="26" s="1"/>
  <c r="N44" i="26"/>
  <c r="K31" i="26"/>
  <c r="O48" i="26" s="1"/>
  <c r="N48" i="26"/>
  <c r="H27" i="26"/>
  <c r="H31" i="26"/>
  <c r="L26" i="26"/>
  <c r="M43" i="26"/>
  <c r="L30" i="26"/>
  <c r="M47" i="26"/>
  <c r="G75" i="26"/>
  <c r="G77" i="26" s="1"/>
  <c r="H76" i="26" s="1"/>
  <c r="M24" i="26"/>
  <c r="N41" i="26"/>
  <c r="J33" i="26"/>
  <c r="M26" i="26"/>
  <c r="N43" i="26"/>
  <c r="M30" i="26"/>
  <c r="N47" i="26"/>
  <c r="K28" i="26"/>
  <c r="N84" i="26"/>
  <c r="N80" i="26"/>
  <c r="F83" i="26"/>
  <c r="F80" i="26"/>
  <c r="H84" i="26"/>
  <c r="H82" i="26"/>
  <c r="M25" i="26"/>
  <c r="N42" i="26"/>
  <c r="M29" i="26"/>
  <c r="N46" i="26"/>
  <c r="L24" i="26"/>
  <c r="I33" i="26"/>
  <c r="M41" i="26"/>
  <c r="L28" i="26"/>
  <c r="M45" i="26"/>
  <c r="L32" i="26"/>
  <c r="M49" i="26"/>
  <c r="K24" i="26"/>
  <c r="F33" i="26"/>
  <c r="H28" i="26"/>
  <c r="H32" i="26"/>
  <c r="L25" i="26"/>
  <c r="M42" i="26"/>
  <c r="L29" i="26"/>
  <c r="M46" i="26"/>
  <c r="K32" i="26"/>
  <c r="O49" i="26" s="1"/>
  <c r="N83" i="26"/>
  <c r="F81" i="26"/>
  <c r="E75" i="26"/>
  <c r="E77" i="26" s="1"/>
  <c r="F76" i="26" s="1"/>
  <c r="H80" i="26"/>
  <c r="K29" i="26"/>
  <c r="M27" i="26"/>
  <c r="M31" i="26"/>
  <c r="K26" i="26"/>
  <c r="K30" i="26"/>
  <c r="K25" i="26"/>
  <c r="I17" i="26"/>
  <c r="I16" i="26"/>
  <c r="I15" i="26"/>
  <c r="I14" i="26"/>
  <c r="I13" i="26"/>
  <c r="G17" i="26"/>
  <c r="G16" i="26"/>
  <c r="G15" i="26"/>
  <c r="G14" i="26"/>
  <c r="G13" i="26"/>
  <c r="I12" i="26"/>
  <c r="G12" i="26"/>
  <c r="L86" i="26" l="1"/>
  <c r="H75" i="26"/>
  <c r="H77" i="26" s="1"/>
  <c r="K33" i="26"/>
  <c r="N27" i="26"/>
  <c r="M77" i="26"/>
  <c r="N76" i="26" s="1"/>
  <c r="O75" i="26"/>
  <c r="N31" i="26"/>
  <c r="L75" i="26"/>
  <c r="L77" i="26" s="1"/>
  <c r="F75" i="26"/>
  <c r="F77" i="26" s="1"/>
  <c r="N86" i="26"/>
  <c r="F86" i="26"/>
  <c r="H86" i="26"/>
  <c r="N24" i="26"/>
  <c r="O41" i="26"/>
  <c r="N28" i="26"/>
  <c r="O45" i="26"/>
  <c r="N25" i="26"/>
  <c r="O42" i="26"/>
  <c r="N32" i="26"/>
  <c r="M33" i="26"/>
  <c r="N50" i="26"/>
  <c r="N26" i="26"/>
  <c r="O43" i="26"/>
  <c r="N30" i="26"/>
  <c r="O47" i="26"/>
  <c r="N29" i="26"/>
  <c r="O46" i="26"/>
  <c r="L33" i="26"/>
  <c r="M50" i="26"/>
  <c r="H33" i="26"/>
  <c r="K15" i="26"/>
  <c r="K17" i="26"/>
  <c r="I18" i="26"/>
  <c r="K16" i="26"/>
  <c r="K12" i="26"/>
  <c r="G18" i="26"/>
  <c r="K14" i="26"/>
  <c r="K13" i="26"/>
  <c r="P75" i="26" l="1"/>
  <c r="P76" i="26" s="1"/>
  <c r="N75" i="26"/>
  <c r="N77" i="26" s="1"/>
  <c r="O50" i="26"/>
  <c r="N33" i="26"/>
  <c r="K18" i="26"/>
  <c r="M57" i="36" l="1"/>
  <c r="N56" i="36" s="1"/>
  <c r="K57" i="36"/>
  <c r="L55" i="36" s="1"/>
  <c r="G57" i="36"/>
  <c r="H56" i="36" s="1"/>
  <c r="E57" i="36"/>
  <c r="E46" i="36" s="1"/>
  <c r="M57" i="35"/>
  <c r="N56" i="35" s="1"/>
  <c r="K57" i="35"/>
  <c r="K46" i="35" s="1"/>
  <c r="G57" i="35"/>
  <c r="H56" i="35" s="1"/>
  <c r="E57" i="35"/>
  <c r="E46" i="35" s="1"/>
  <c r="M57" i="34"/>
  <c r="N56" i="34" s="1"/>
  <c r="K57" i="34"/>
  <c r="L55" i="34" s="1"/>
  <c r="G57" i="34"/>
  <c r="H56" i="34" s="1"/>
  <c r="E57" i="34"/>
  <c r="E46" i="34" s="1"/>
  <c r="M57" i="33"/>
  <c r="N56" i="33" s="1"/>
  <c r="K57" i="33"/>
  <c r="L56" i="33" s="1"/>
  <c r="G57" i="33"/>
  <c r="H56" i="33" s="1"/>
  <c r="E57" i="33"/>
  <c r="E46" i="33" s="1"/>
  <c r="M57" i="32"/>
  <c r="N56" i="32" s="1"/>
  <c r="K57" i="32"/>
  <c r="K46" i="32" s="1"/>
  <c r="G57" i="32"/>
  <c r="H56" i="32" s="1"/>
  <c r="E57" i="32"/>
  <c r="E46" i="32" s="1"/>
  <c r="E57" i="27"/>
  <c r="G57" i="27"/>
  <c r="K57" i="27"/>
  <c r="L53" i="27" s="1"/>
  <c r="M57" i="27"/>
  <c r="N55" i="27" s="1"/>
  <c r="F51" i="27"/>
  <c r="B4" i="27"/>
  <c r="J40" i="36"/>
  <c r="J39" i="36"/>
  <c r="J38" i="36"/>
  <c r="J37" i="36"/>
  <c r="J36" i="36"/>
  <c r="J35" i="36"/>
  <c r="J34" i="36"/>
  <c r="J33" i="36"/>
  <c r="J32" i="36"/>
  <c r="J40" i="35"/>
  <c r="J39" i="35"/>
  <c r="J38" i="35"/>
  <c r="J37" i="35"/>
  <c r="J36" i="35"/>
  <c r="J35" i="35"/>
  <c r="J34" i="35"/>
  <c r="J33" i="35"/>
  <c r="J32" i="35"/>
  <c r="J40" i="34"/>
  <c r="J39" i="34"/>
  <c r="J38" i="34"/>
  <c r="J37" i="34"/>
  <c r="J36" i="34"/>
  <c r="J35" i="34"/>
  <c r="J34" i="34"/>
  <c r="J33" i="34"/>
  <c r="J32" i="34"/>
  <c r="J40" i="33"/>
  <c r="J39" i="33"/>
  <c r="J38" i="33"/>
  <c r="J37" i="33"/>
  <c r="J36" i="33"/>
  <c r="J35" i="33"/>
  <c r="J34" i="33"/>
  <c r="J33" i="33"/>
  <c r="J32" i="33"/>
  <c r="J40" i="32"/>
  <c r="J39" i="32"/>
  <c r="J38" i="32"/>
  <c r="J37" i="32"/>
  <c r="J36" i="32"/>
  <c r="J35" i="32"/>
  <c r="J34" i="32"/>
  <c r="J33" i="32"/>
  <c r="J32" i="32"/>
  <c r="J33" i="27"/>
  <c r="J34" i="27"/>
  <c r="J35" i="27"/>
  <c r="J36" i="27"/>
  <c r="J37" i="27"/>
  <c r="J38" i="27"/>
  <c r="J39" i="27"/>
  <c r="J40" i="27"/>
  <c r="J32" i="27"/>
  <c r="N21" i="36"/>
  <c r="M21" i="36"/>
  <c r="K21" i="36"/>
  <c r="J17" i="26" s="1"/>
  <c r="J21" i="36"/>
  <c r="H17" i="26" s="1"/>
  <c r="I21" i="36"/>
  <c r="O21" i="36" s="1"/>
  <c r="F21" i="36"/>
  <c r="N20" i="36"/>
  <c r="M20" i="36"/>
  <c r="K20" i="36"/>
  <c r="J20" i="36"/>
  <c r="I20" i="36"/>
  <c r="O20" i="36" s="1"/>
  <c r="F20" i="36"/>
  <c r="N19" i="36"/>
  <c r="M19" i="36"/>
  <c r="K19" i="36"/>
  <c r="J19" i="36"/>
  <c r="I19" i="36"/>
  <c r="O19" i="36" s="1"/>
  <c r="F19" i="36"/>
  <c r="N18" i="36"/>
  <c r="M18" i="36"/>
  <c r="K18" i="36"/>
  <c r="J18" i="36"/>
  <c r="I18" i="36"/>
  <c r="O18" i="36" s="1"/>
  <c r="F18" i="36"/>
  <c r="N17" i="36"/>
  <c r="M17" i="36"/>
  <c r="K17" i="36"/>
  <c r="J17" i="36"/>
  <c r="I17" i="36"/>
  <c r="O17" i="36" s="1"/>
  <c r="F17" i="36"/>
  <c r="L17" i="36" s="1"/>
  <c r="N16" i="36"/>
  <c r="M16" i="36"/>
  <c r="K16" i="36"/>
  <c r="J16" i="36"/>
  <c r="I16" i="36"/>
  <c r="O16" i="36" s="1"/>
  <c r="F16" i="36"/>
  <c r="N15" i="36"/>
  <c r="M15" i="36"/>
  <c r="K15" i="36"/>
  <c r="J15" i="36"/>
  <c r="I15" i="36"/>
  <c r="O15" i="36" s="1"/>
  <c r="F15" i="36"/>
  <c r="L15" i="36" s="1"/>
  <c r="N14" i="36"/>
  <c r="M14" i="36"/>
  <c r="O14" i="36"/>
  <c r="F14" i="36"/>
  <c r="N13" i="36"/>
  <c r="M13" i="36"/>
  <c r="O13" i="36"/>
  <c r="F13" i="36"/>
  <c r="B3" i="36"/>
  <c r="N21" i="35"/>
  <c r="M21" i="35"/>
  <c r="K21" i="35"/>
  <c r="J16" i="26" s="1"/>
  <c r="J21" i="35"/>
  <c r="H16" i="26" s="1"/>
  <c r="I21" i="35"/>
  <c r="O21" i="35" s="1"/>
  <c r="F21" i="35"/>
  <c r="N20" i="35"/>
  <c r="M20" i="35"/>
  <c r="K20" i="35"/>
  <c r="J20" i="35"/>
  <c r="I20" i="35"/>
  <c r="O20" i="35" s="1"/>
  <c r="F20" i="35"/>
  <c r="N19" i="35"/>
  <c r="M19" i="35"/>
  <c r="K19" i="35"/>
  <c r="J19" i="35"/>
  <c r="I19" i="35"/>
  <c r="O19" i="35" s="1"/>
  <c r="F19" i="35"/>
  <c r="N18" i="35"/>
  <c r="M18" i="35"/>
  <c r="K18" i="35"/>
  <c r="J18" i="35"/>
  <c r="I18" i="35"/>
  <c r="O18" i="35" s="1"/>
  <c r="F18" i="35"/>
  <c r="N17" i="35"/>
  <c r="M17" i="35"/>
  <c r="K17" i="35"/>
  <c r="J17" i="35"/>
  <c r="I17" i="35"/>
  <c r="O17" i="35" s="1"/>
  <c r="F17" i="35"/>
  <c r="N16" i="35"/>
  <c r="M16" i="35"/>
  <c r="K16" i="35"/>
  <c r="J16" i="35"/>
  <c r="I16" i="35"/>
  <c r="O16" i="35" s="1"/>
  <c r="F16" i="35"/>
  <c r="N15" i="35"/>
  <c r="M15" i="35"/>
  <c r="K15" i="35"/>
  <c r="J15" i="35"/>
  <c r="I15" i="35"/>
  <c r="O15" i="35" s="1"/>
  <c r="F15" i="35"/>
  <c r="L15" i="35" s="1"/>
  <c r="N14" i="35"/>
  <c r="M14" i="35"/>
  <c r="K14" i="35"/>
  <c r="J14" i="35"/>
  <c r="I14" i="35"/>
  <c r="O14" i="35" s="1"/>
  <c r="F14" i="35"/>
  <c r="N13" i="35"/>
  <c r="M13" i="35"/>
  <c r="K13" i="35"/>
  <c r="J13" i="35"/>
  <c r="I13" i="35"/>
  <c r="O13" i="35" s="1"/>
  <c r="F13" i="35"/>
  <c r="B3" i="35"/>
  <c r="B3" i="27"/>
  <c r="B3" i="32"/>
  <c r="B3" i="33"/>
  <c r="B3" i="34"/>
  <c r="N21" i="34"/>
  <c r="M21" i="34"/>
  <c r="N20" i="34"/>
  <c r="M20" i="34"/>
  <c r="N19" i="34"/>
  <c r="M19" i="34"/>
  <c r="N18" i="34"/>
  <c r="M18" i="34"/>
  <c r="N17" i="34"/>
  <c r="M17" i="34"/>
  <c r="N16" i="34"/>
  <c r="M16" i="34"/>
  <c r="N15" i="34"/>
  <c r="M15" i="34"/>
  <c r="N14" i="34"/>
  <c r="M14" i="34"/>
  <c r="N13" i="34"/>
  <c r="M13" i="34"/>
  <c r="N21" i="33"/>
  <c r="M21" i="33"/>
  <c r="N20" i="33"/>
  <c r="M20" i="33"/>
  <c r="N19" i="33"/>
  <c r="M19" i="33"/>
  <c r="N18" i="33"/>
  <c r="M18" i="33"/>
  <c r="N17" i="33"/>
  <c r="M17" i="33"/>
  <c r="N16" i="33"/>
  <c r="M16" i="33"/>
  <c r="N15" i="33"/>
  <c r="M15" i="33"/>
  <c r="N14" i="33"/>
  <c r="M14" i="33"/>
  <c r="N13" i="33"/>
  <c r="M13" i="33"/>
  <c r="N21" i="32"/>
  <c r="M21" i="32"/>
  <c r="N20" i="32"/>
  <c r="M20" i="32"/>
  <c r="N19" i="32"/>
  <c r="M19" i="32"/>
  <c r="N18" i="32"/>
  <c r="M18" i="32"/>
  <c r="N17" i="32"/>
  <c r="M17" i="32"/>
  <c r="N16" i="32"/>
  <c r="M16" i="32"/>
  <c r="N15" i="32"/>
  <c r="M15" i="32"/>
  <c r="N14" i="32"/>
  <c r="M14" i="32"/>
  <c r="N13" i="32"/>
  <c r="M13" i="32"/>
  <c r="N13" i="27"/>
  <c r="N21" i="27"/>
  <c r="M21" i="27"/>
  <c r="N20" i="27"/>
  <c r="M20" i="27"/>
  <c r="N19" i="27"/>
  <c r="M19" i="27"/>
  <c r="N18" i="27"/>
  <c r="M18" i="27"/>
  <c r="N17" i="27"/>
  <c r="M17" i="27"/>
  <c r="N16" i="27"/>
  <c r="M16" i="27"/>
  <c r="N15" i="27"/>
  <c r="M15" i="27"/>
  <c r="N14" i="27"/>
  <c r="M14" i="27"/>
  <c r="M13" i="27"/>
  <c r="K21" i="34"/>
  <c r="J15" i="26" s="1"/>
  <c r="J21" i="34"/>
  <c r="H15" i="26" s="1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21" i="33"/>
  <c r="J14" i="26" s="1"/>
  <c r="J21" i="33"/>
  <c r="H14" i="26" s="1"/>
  <c r="K20" i="33"/>
  <c r="J20" i="33"/>
  <c r="K19" i="33"/>
  <c r="J19" i="33"/>
  <c r="K18" i="33"/>
  <c r="J18" i="33"/>
  <c r="K17" i="33"/>
  <c r="J17" i="33"/>
  <c r="K16" i="33"/>
  <c r="J16" i="33"/>
  <c r="K15" i="33"/>
  <c r="J15" i="33"/>
  <c r="K14" i="33"/>
  <c r="J14" i="33"/>
  <c r="K13" i="33"/>
  <c r="J13" i="33"/>
  <c r="K21" i="32"/>
  <c r="J13" i="26" s="1"/>
  <c r="J21" i="32"/>
  <c r="H13" i="26" s="1"/>
  <c r="K20" i="32"/>
  <c r="J20" i="32"/>
  <c r="K19" i="32"/>
  <c r="J19" i="32"/>
  <c r="K18" i="32"/>
  <c r="J18" i="32"/>
  <c r="K17" i="32"/>
  <c r="J17" i="32"/>
  <c r="K16" i="32"/>
  <c r="J16" i="32"/>
  <c r="K15" i="32"/>
  <c r="J15" i="32"/>
  <c r="K14" i="32"/>
  <c r="J14" i="32"/>
  <c r="K13" i="32"/>
  <c r="J13" i="32"/>
  <c r="K20" i="27"/>
  <c r="J20" i="27"/>
  <c r="K19" i="27"/>
  <c r="K18" i="27"/>
  <c r="K17" i="27"/>
  <c r="K16" i="27"/>
  <c r="K15" i="27"/>
  <c r="K14" i="27"/>
  <c r="K13" i="27"/>
  <c r="J19" i="27"/>
  <c r="J18" i="27"/>
  <c r="J17" i="27"/>
  <c r="J16" i="27"/>
  <c r="J15" i="27"/>
  <c r="J14" i="27"/>
  <c r="J13" i="27"/>
  <c r="L55" i="35" l="1"/>
  <c r="F52" i="35"/>
  <c r="L52" i="32"/>
  <c r="H55" i="27"/>
  <c r="G46" i="27"/>
  <c r="G48" i="27" s="1"/>
  <c r="H47" i="27" s="1"/>
  <c r="F53" i="27"/>
  <c r="E46" i="27"/>
  <c r="E48" i="27" s="1"/>
  <c r="F47" i="27" s="1"/>
  <c r="K33" i="34"/>
  <c r="K37" i="34"/>
  <c r="L56" i="35"/>
  <c r="L52" i="35"/>
  <c r="F54" i="35"/>
  <c r="L53" i="33"/>
  <c r="L19" i="36"/>
  <c r="L16" i="35"/>
  <c r="M46" i="36"/>
  <c r="G46" i="36"/>
  <c r="G48" i="36" s="1"/>
  <c r="H47" i="36" s="1"/>
  <c r="F53" i="36"/>
  <c r="F51" i="36"/>
  <c r="F55" i="36"/>
  <c r="L53" i="35"/>
  <c r="L51" i="35"/>
  <c r="L54" i="35"/>
  <c r="F51" i="35"/>
  <c r="F53" i="35"/>
  <c r="F55" i="35"/>
  <c r="M46" i="34"/>
  <c r="M48" i="34" s="1"/>
  <c r="N47" i="34" s="1"/>
  <c r="G46" i="34"/>
  <c r="G48" i="34" s="1"/>
  <c r="H47" i="34" s="1"/>
  <c r="F51" i="34"/>
  <c r="F53" i="34"/>
  <c r="F55" i="34"/>
  <c r="L55" i="33"/>
  <c r="L51" i="33"/>
  <c r="F55" i="33"/>
  <c r="F53" i="33"/>
  <c r="F54" i="33"/>
  <c r="F52" i="33"/>
  <c r="F51" i="33"/>
  <c r="F56" i="33"/>
  <c r="M46" i="32"/>
  <c r="F53" i="32"/>
  <c r="F51" i="32"/>
  <c r="F55" i="32"/>
  <c r="L53" i="32"/>
  <c r="L56" i="32"/>
  <c r="L55" i="32"/>
  <c r="L51" i="32"/>
  <c r="L54" i="32"/>
  <c r="F52" i="32"/>
  <c r="F54" i="32"/>
  <c r="F56" i="32"/>
  <c r="E48" i="36"/>
  <c r="F47" i="36" s="1"/>
  <c r="F52" i="36"/>
  <c r="F54" i="36"/>
  <c r="F56" i="36"/>
  <c r="L52" i="36"/>
  <c r="L54" i="36"/>
  <c r="L56" i="36"/>
  <c r="K46" i="36"/>
  <c r="L51" i="36"/>
  <c r="L53" i="36"/>
  <c r="K48" i="35"/>
  <c r="L47" i="35" s="1"/>
  <c r="E48" i="35"/>
  <c r="F47" i="35" s="1"/>
  <c r="G46" i="35"/>
  <c r="F56" i="35"/>
  <c r="M46" i="35"/>
  <c r="M48" i="35" s="1"/>
  <c r="N47" i="35" s="1"/>
  <c r="E48" i="34"/>
  <c r="F47" i="34" s="1"/>
  <c r="F52" i="34"/>
  <c r="F54" i="34"/>
  <c r="F56" i="34"/>
  <c r="L52" i="34"/>
  <c r="L54" i="34"/>
  <c r="L56" i="34"/>
  <c r="K46" i="34"/>
  <c r="L51" i="34"/>
  <c r="L53" i="34"/>
  <c r="E48" i="33"/>
  <c r="F47" i="33" s="1"/>
  <c r="G46" i="33"/>
  <c r="G48" i="33" s="1"/>
  <c r="K46" i="33"/>
  <c r="L52" i="33"/>
  <c r="L54" i="33"/>
  <c r="M46" i="33"/>
  <c r="M48" i="33" s="1"/>
  <c r="N47" i="33" s="1"/>
  <c r="K48" i="32"/>
  <c r="L47" i="32" s="1"/>
  <c r="E48" i="32"/>
  <c r="F47" i="32" s="1"/>
  <c r="G46" i="32"/>
  <c r="G48" i="32" s="1"/>
  <c r="H47" i="32" s="1"/>
  <c r="M46" i="27"/>
  <c r="M48" i="27" s="1"/>
  <c r="N47" i="27" s="1"/>
  <c r="N52" i="27"/>
  <c r="K46" i="27"/>
  <c r="K48" i="27" s="1"/>
  <c r="L47" i="27" s="1"/>
  <c r="L52" i="27"/>
  <c r="H56" i="27"/>
  <c r="H53" i="27"/>
  <c r="H54" i="27"/>
  <c r="F54" i="27"/>
  <c r="F56" i="27"/>
  <c r="F52" i="27"/>
  <c r="F55" i="27"/>
  <c r="M48" i="36"/>
  <c r="N47" i="36" s="1"/>
  <c r="G48" i="35"/>
  <c r="H47" i="35" s="1"/>
  <c r="M48" i="32"/>
  <c r="N47" i="32" s="1"/>
  <c r="H51" i="36"/>
  <c r="H52" i="36"/>
  <c r="H53" i="36"/>
  <c r="H54" i="36"/>
  <c r="H55" i="36"/>
  <c r="N51" i="36"/>
  <c r="N57" i="36" s="1"/>
  <c r="N52" i="36"/>
  <c r="N53" i="36"/>
  <c r="N54" i="36"/>
  <c r="N55" i="36"/>
  <c r="H51" i="35"/>
  <c r="H52" i="35"/>
  <c r="H53" i="35"/>
  <c r="H54" i="35"/>
  <c r="H55" i="35"/>
  <c r="N51" i="35"/>
  <c r="N52" i="35"/>
  <c r="N53" i="35"/>
  <c r="N54" i="35"/>
  <c r="N55" i="35"/>
  <c r="H51" i="34"/>
  <c r="H52" i="34"/>
  <c r="H53" i="34"/>
  <c r="H54" i="34"/>
  <c r="H55" i="34"/>
  <c r="N51" i="34"/>
  <c r="N52" i="34"/>
  <c r="N53" i="34"/>
  <c r="N54" i="34"/>
  <c r="N55" i="34"/>
  <c r="H51" i="33"/>
  <c r="H57" i="33" s="1"/>
  <c r="H52" i="33"/>
  <c r="H53" i="33"/>
  <c r="H54" i="33"/>
  <c r="H55" i="33"/>
  <c r="N51" i="33"/>
  <c r="N57" i="33" s="1"/>
  <c r="N52" i="33"/>
  <c r="N53" i="33"/>
  <c r="N54" i="33"/>
  <c r="N55" i="33"/>
  <c r="H51" i="32"/>
  <c r="H52" i="32"/>
  <c r="H53" i="32"/>
  <c r="H54" i="32"/>
  <c r="H55" i="32"/>
  <c r="N51" i="32"/>
  <c r="N52" i="32"/>
  <c r="N53" i="32"/>
  <c r="N54" i="32"/>
  <c r="N55" i="32"/>
  <c r="K33" i="36"/>
  <c r="K37" i="36"/>
  <c r="K35" i="35"/>
  <c r="K37" i="35"/>
  <c r="K33" i="35"/>
  <c r="K35" i="34"/>
  <c r="K39" i="34"/>
  <c r="K36" i="33"/>
  <c r="K33" i="33"/>
  <c r="K37" i="33"/>
  <c r="K33" i="32"/>
  <c r="K37" i="32"/>
  <c r="N53" i="27"/>
  <c r="N54" i="27"/>
  <c r="N56" i="27"/>
  <c r="L55" i="27"/>
  <c r="L54" i="27"/>
  <c r="L51" i="27"/>
  <c r="L56" i="27"/>
  <c r="H52" i="27"/>
  <c r="H51" i="27"/>
  <c r="N51" i="27"/>
  <c r="K37" i="27"/>
  <c r="K36" i="27"/>
  <c r="K33" i="27"/>
  <c r="K39" i="27"/>
  <c r="K35" i="27"/>
  <c r="K35" i="36"/>
  <c r="K39" i="36"/>
  <c r="K39" i="35"/>
  <c r="K40" i="34"/>
  <c r="K35" i="33"/>
  <c r="K39" i="33"/>
  <c r="K35" i="32"/>
  <c r="K39" i="32"/>
  <c r="K38" i="27"/>
  <c r="K34" i="27"/>
  <c r="K40" i="36"/>
  <c r="K40" i="35"/>
  <c r="K40" i="33"/>
  <c r="K40" i="32"/>
  <c r="K40" i="27"/>
  <c r="K36" i="36"/>
  <c r="K34" i="36"/>
  <c r="K38" i="36"/>
  <c r="K36" i="35"/>
  <c r="K34" i="35"/>
  <c r="K38" i="35"/>
  <c r="K36" i="34"/>
  <c r="K34" i="34"/>
  <c r="K38" i="34"/>
  <c r="K34" i="33"/>
  <c r="K38" i="33"/>
  <c r="K36" i="32"/>
  <c r="K34" i="32"/>
  <c r="K38" i="32"/>
  <c r="L21" i="36"/>
  <c r="L17" i="26" s="1"/>
  <c r="L20" i="35"/>
  <c r="L19" i="35"/>
  <c r="L18" i="36"/>
  <c r="L16" i="36"/>
  <c r="L20" i="36"/>
  <c r="L14" i="35"/>
  <c r="L18" i="35"/>
  <c r="L13" i="35"/>
  <c r="L17" i="35"/>
  <c r="L21" i="35"/>
  <c r="L16" i="26" s="1"/>
  <c r="I21" i="34"/>
  <c r="O21" i="34" s="1"/>
  <c r="F21" i="34"/>
  <c r="I20" i="34"/>
  <c r="O20" i="34" s="1"/>
  <c r="F20" i="34"/>
  <c r="I19" i="34"/>
  <c r="O19" i="34" s="1"/>
  <c r="I18" i="34"/>
  <c r="O18" i="34" s="1"/>
  <c r="F18" i="34"/>
  <c r="I17" i="34"/>
  <c r="O17" i="34" s="1"/>
  <c r="F17" i="34"/>
  <c r="I16" i="34"/>
  <c r="O16" i="34" s="1"/>
  <c r="F16" i="34"/>
  <c r="I15" i="34"/>
  <c r="O15" i="34" s="1"/>
  <c r="F15" i="34"/>
  <c r="I14" i="34"/>
  <c r="O14" i="34" s="1"/>
  <c r="F14" i="34"/>
  <c r="I13" i="34"/>
  <c r="O13" i="34" s="1"/>
  <c r="F13" i="34"/>
  <c r="I21" i="33"/>
  <c r="O21" i="33" s="1"/>
  <c r="F21" i="33"/>
  <c r="I20" i="33"/>
  <c r="O20" i="33" s="1"/>
  <c r="F20" i="33"/>
  <c r="I19" i="33"/>
  <c r="O19" i="33" s="1"/>
  <c r="F19" i="33"/>
  <c r="I18" i="33"/>
  <c r="O18" i="33" s="1"/>
  <c r="F18" i="33"/>
  <c r="I17" i="33"/>
  <c r="O17" i="33" s="1"/>
  <c r="F17" i="33"/>
  <c r="I16" i="33"/>
  <c r="O16" i="33" s="1"/>
  <c r="F16" i="33"/>
  <c r="I15" i="33"/>
  <c r="O15" i="33" s="1"/>
  <c r="F15" i="33"/>
  <c r="I14" i="33"/>
  <c r="O14" i="33" s="1"/>
  <c r="F14" i="33"/>
  <c r="I13" i="33"/>
  <c r="O13" i="33" s="1"/>
  <c r="F13" i="33"/>
  <c r="I21" i="32"/>
  <c r="O21" i="32" s="1"/>
  <c r="F21" i="32"/>
  <c r="I20" i="32"/>
  <c r="O20" i="32" s="1"/>
  <c r="F20" i="32"/>
  <c r="I19" i="32"/>
  <c r="O19" i="32" s="1"/>
  <c r="I18" i="32"/>
  <c r="F18" i="32"/>
  <c r="I17" i="32"/>
  <c r="O17" i="32" s="1"/>
  <c r="F17" i="32"/>
  <c r="I16" i="32"/>
  <c r="F16" i="32"/>
  <c r="I15" i="32"/>
  <c r="O15" i="32" s="1"/>
  <c r="F15" i="32"/>
  <c r="I14" i="32"/>
  <c r="F14" i="32"/>
  <c r="I13" i="32"/>
  <c r="O13" i="32" s="1"/>
  <c r="F13" i="32"/>
  <c r="K21" i="27"/>
  <c r="J12" i="26" s="1"/>
  <c r="J21" i="27"/>
  <c r="H12" i="26" s="1"/>
  <c r="I21" i="27"/>
  <c r="O21" i="27" s="1"/>
  <c r="I20" i="27"/>
  <c r="O20" i="27" s="1"/>
  <c r="I19" i="27"/>
  <c r="O19" i="27" s="1"/>
  <c r="I18" i="27"/>
  <c r="O18" i="27" s="1"/>
  <c r="I17" i="27"/>
  <c r="O17" i="27" s="1"/>
  <c r="I16" i="27"/>
  <c r="O16" i="27" s="1"/>
  <c r="I15" i="27"/>
  <c r="O15" i="27" s="1"/>
  <c r="I14" i="27"/>
  <c r="O14" i="27" s="1"/>
  <c r="I13" i="27"/>
  <c r="O13" i="27" s="1"/>
  <c r="F14" i="27"/>
  <c r="F15" i="27"/>
  <c r="F16" i="27"/>
  <c r="F17" i="27"/>
  <c r="L17" i="27" s="1"/>
  <c r="F18" i="27"/>
  <c r="F19" i="27"/>
  <c r="L19" i="27" s="1"/>
  <c r="F20" i="27"/>
  <c r="F21" i="27"/>
  <c r="F13" i="27"/>
  <c r="F57" i="36" l="1"/>
  <c r="L57" i="36"/>
  <c r="H57" i="35"/>
  <c r="N57" i="32"/>
  <c r="L57" i="32"/>
  <c r="L57" i="35"/>
  <c r="L15" i="27"/>
  <c r="H57" i="36"/>
  <c r="N57" i="35"/>
  <c r="F57" i="35"/>
  <c r="N57" i="34"/>
  <c r="H57" i="34"/>
  <c r="L57" i="34"/>
  <c r="F57" i="34"/>
  <c r="L57" i="33"/>
  <c r="N46" i="33"/>
  <c r="N48" i="33" s="1"/>
  <c r="F46" i="33"/>
  <c r="F48" i="33" s="1"/>
  <c r="F57" i="33"/>
  <c r="F57" i="32"/>
  <c r="H57" i="27"/>
  <c r="F57" i="27"/>
  <c r="H57" i="32"/>
  <c r="K48" i="36"/>
  <c r="L47" i="36" s="1"/>
  <c r="F46" i="36"/>
  <c r="F48" i="36" s="1"/>
  <c r="F46" i="35"/>
  <c r="F48" i="35" s="1"/>
  <c r="L46" i="35"/>
  <c r="L48" i="35" s="1"/>
  <c r="K48" i="34"/>
  <c r="L47" i="34" s="1"/>
  <c r="F46" i="34"/>
  <c r="F48" i="34" s="1"/>
  <c r="H47" i="33"/>
  <c r="H46" i="33"/>
  <c r="K48" i="33"/>
  <c r="L47" i="33" s="1"/>
  <c r="F46" i="32"/>
  <c r="F48" i="32" s="1"/>
  <c r="L46" i="32"/>
  <c r="L48" i="32" s="1"/>
  <c r="N57" i="27"/>
  <c r="N46" i="27"/>
  <c r="N48" i="27" s="1"/>
  <c r="L57" i="27"/>
  <c r="L46" i="27"/>
  <c r="L48" i="27" s="1"/>
  <c r="H46" i="27"/>
  <c r="H48" i="27" s="1"/>
  <c r="F46" i="27"/>
  <c r="F48" i="27" s="1"/>
  <c r="N46" i="36"/>
  <c r="N48" i="36" s="1"/>
  <c r="H46" i="36"/>
  <c r="H48" i="36" s="1"/>
  <c r="N46" i="35"/>
  <c r="N48" i="35" s="1"/>
  <c r="H46" i="35"/>
  <c r="H48" i="35" s="1"/>
  <c r="N46" i="34"/>
  <c r="N48" i="34" s="1"/>
  <c r="H46" i="34"/>
  <c r="H48" i="34" s="1"/>
  <c r="N46" i="32"/>
  <c r="N48" i="32" s="1"/>
  <c r="H46" i="32"/>
  <c r="H48" i="32" s="1"/>
  <c r="L16" i="27"/>
  <c r="L13" i="27"/>
  <c r="L18" i="27"/>
  <c r="L14" i="27"/>
  <c r="L14" i="32"/>
  <c r="O14" i="32"/>
  <c r="L16" i="32"/>
  <c r="O16" i="32"/>
  <c r="L18" i="32"/>
  <c r="O18" i="32"/>
  <c r="L20" i="32"/>
  <c r="L20" i="27"/>
  <c r="L13" i="34"/>
  <c r="L15" i="34"/>
  <c r="L17" i="34"/>
  <c r="L19" i="34"/>
  <c r="L21" i="34"/>
  <c r="L15" i="26" s="1"/>
  <c r="L14" i="34"/>
  <c r="L16" i="34"/>
  <c r="L18" i="34"/>
  <c r="L20" i="34"/>
  <c r="L14" i="33"/>
  <c r="L16" i="33"/>
  <c r="L18" i="33"/>
  <c r="L20" i="33"/>
  <c r="L13" i="33"/>
  <c r="L15" i="33"/>
  <c r="L17" i="33"/>
  <c r="L19" i="33"/>
  <c r="L21" i="33"/>
  <c r="L14" i="26" s="1"/>
  <c r="L13" i="32"/>
  <c r="L15" i="32"/>
  <c r="L17" i="32"/>
  <c r="L19" i="32"/>
  <c r="L21" i="32"/>
  <c r="L13" i="26" s="1"/>
  <c r="L21" i="27"/>
  <c r="L12" i="26" s="1"/>
  <c r="H48" i="33" l="1"/>
  <c r="L46" i="36"/>
  <c r="L48" i="36" s="1"/>
  <c r="L46" i="34"/>
  <c r="L48" i="34" s="1"/>
  <c r="L46" i="33"/>
  <c r="L48" i="33" s="1"/>
  <c r="B3" i="26" l="1"/>
  <c r="J3" i="34" l="1"/>
  <c r="M65" i="26" l="1"/>
  <c r="M62" i="26"/>
  <c r="M61" i="26"/>
  <c r="M63" i="26"/>
  <c r="M64" i="26"/>
  <c r="M60" i="26"/>
  <c r="J67" i="26"/>
  <c r="K64" i="26"/>
  <c r="K62" i="26"/>
  <c r="K63" i="26"/>
  <c r="K61" i="26"/>
  <c r="K65" i="26"/>
  <c r="O61" i="26"/>
  <c r="K60" i="26"/>
  <c r="O64" i="26"/>
  <c r="O60" i="26"/>
  <c r="M66" i="26" l="1"/>
  <c r="O63" i="26"/>
  <c r="L67" i="26"/>
  <c r="N67" i="26" s="1"/>
  <c r="O65" i="26"/>
  <c r="O62" i="26"/>
  <c r="O66" i="26" s="1"/>
</calcChain>
</file>

<file path=xl/sharedStrings.xml><?xml version="1.0" encoding="utf-8"?>
<sst xmlns="http://schemas.openxmlformats.org/spreadsheetml/2006/main" count="998" uniqueCount="105">
  <si>
    <t>Índice</t>
  </si>
  <si>
    <t>Total</t>
  </si>
  <si>
    <t>Año</t>
  </si>
  <si>
    <t>Otros</t>
  </si>
  <si>
    <t>1. Presupuesto y Ejecución del Canon y otros, abril 2017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</si>
  <si>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</si>
  <si>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</si>
  <si>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</si>
  <si>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</si>
  <si>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</si>
  <si>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</si>
  <si>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</si>
  <si>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2017*</t>
  </si>
  <si>
    <t>Peso (%)</t>
  </si>
  <si>
    <t>Fuente: MEF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PERUCÁMARAS</t>
  </si>
  <si>
    <t>Gasto Ejec</t>
  </si>
  <si>
    <t>Var.%</t>
  </si>
  <si>
    <t xml:space="preserve">  CANON MINERO</t>
  </si>
  <si>
    <t xml:space="preserve">  REGALÍA MINERA</t>
  </si>
  <si>
    <t xml:space="preserve">  CANON HIDROENERGÉTICO</t>
  </si>
  <si>
    <t xml:space="preserve">  CANON PESQUERO - IMP. A LA RENTA</t>
  </si>
  <si>
    <t xml:space="preserve">  CANON PESQUERO - DERECHOS DE PESCA</t>
  </si>
  <si>
    <t xml:space="preserve">  PARTICIPACIONES FED</t>
  </si>
  <si>
    <t xml:space="preserve">  SALDO DE TRANSFERENCIAS</t>
  </si>
  <si>
    <t xml:space="preserve">  FIDEICOMISO REGIONAL</t>
  </si>
  <si>
    <t xml:space="preserve">  RENTA DE ADUANAS</t>
  </si>
  <si>
    <t xml:space="preserve">  PARTICIPACIONES - FONIPREL</t>
  </si>
  <si>
    <t xml:space="preserve">  PLAN DE INCENTIVOS A LA MEJORA DE LA GESTION Y MODERNIZACION MUNICIPAL</t>
  </si>
  <si>
    <t xml:space="preserve">  FONDO FONIE</t>
  </si>
  <si>
    <t>RECURSOS</t>
  </si>
  <si>
    <t>PAR. (%)</t>
  </si>
  <si>
    <t>CANON (Todos)</t>
  </si>
  <si>
    <t>TIPO DE CANON</t>
  </si>
  <si>
    <t>GASÍFERO</t>
  </si>
  <si>
    <t>HIDROENERGÉTICO</t>
  </si>
  <si>
    <t>MINERO</t>
  </si>
  <si>
    <t>PESQUERO</t>
  </si>
  <si>
    <t>REGIONAL</t>
  </si>
  <si>
    <t>PETROLERO</t>
  </si>
  <si>
    <t>2. Transferencias de Canon y otros.</t>
  </si>
  <si>
    <t>Fuente: MEF                                                                                            Elaboración: PERUCÁMARAS</t>
  </si>
  <si>
    <r>
      <t xml:space="preserve">Presupuesto y Ejecución del Gasto financiado por Canon y otros, 2009-2017*
</t>
    </r>
    <r>
      <rPr>
        <sz val="10"/>
        <color theme="1"/>
        <rFont val="Calibri"/>
        <family val="2"/>
        <scheme val="minor"/>
      </rPr>
      <t>(En Millones de Soles)</t>
    </r>
  </si>
  <si>
    <r>
      <t xml:space="preserve">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</si>
  <si>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</si>
  <si>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</si>
  <si>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</si>
  <si>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</si>
  <si>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</si>
  <si>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</si>
  <si>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Fuente: MEF                                                                                                                                                                    Elaboración: PERUCÁMARAS</t>
  </si>
  <si>
    <t>Avance                    G. Locales</t>
  </si>
  <si>
    <t>Fuente: MEF                                                                                                                                                                              Elaboración: PERUCÁMARAS</t>
  </si>
  <si>
    <t>Peso del Gasto financiado por Canon y Otros en el Gasto Total</t>
  </si>
  <si>
    <t>(Millones S/)</t>
  </si>
  <si>
    <t>Total Gasto Ejecutado</t>
  </si>
  <si>
    <t>Gast.T</t>
  </si>
  <si>
    <t>El peso del Gasto financiado por Canon y Otros en el Gasto Total, 2017*</t>
  </si>
  <si>
    <t>(Gobieno Regional y G. Locales en millones de S/)</t>
  </si>
  <si>
    <t>(Par. %)</t>
  </si>
  <si>
    <t>Transf. 2016</t>
  </si>
  <si>
    <t>Fuente: MEF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</si>
  <si>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Elaboración: PERUCÁMARAS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</si>
  <si>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</si>
  <si>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</si>
  <si>
    <t>Sur</t>
  </si>
  <si>
    <t>Arequipa</t>
  </si>
  <si>
    <t>Cusco</t>
  </si>
  <si>
    <t>Madre de Dios</t>
  </si>
  <si>
    <t>Moquegua</t>
  </si>
  <si>
    <t>Puno</t>
  </si>
  <si>
    <t>Tacna</t>
  </si>
  <si>
    <t>1. Presupuesto y Ejecución del Canon y otros, mayo 2017</t>
  </si>
  <si>
    <t>(*) Al 6 de junio del 2017</t>
  </si>
  <si>
    <t>AREQUIPA</t>
  </si>
  <si>
    <t>GR</t>
  </si>
  <si>
    <t xml:space="preserve">  CANON GASÍFERO - RENTA</t>
  </si>
  <si>
    <t xml:space="preserve">  CANON GASÍFERO - REGALÍAS</t>
  </si>
  <si>
    <t>CUSCO</t>
  </si>
  <si>
    <t>MADRE DE DIOS</t>
  </si>
  <si>
    <t>MOQUEGUA</t>
  </si>
  <si>
    <t>PUNO</t>
  </si>
  <si>
    <t>TACNA</t>
  </si>
  <si>
    <t>GL</t>
  </si>
  <si>
    <t>dep</t>
  </si>
  <si>
    <t>tip</t>
  </si>
  <si>
    <t>monto</t>
  </si>
  <si>
    <t>gob</t>
  </si>
  <si>
    <t>año</t>
  </si>
  <si>
    <t>mlls</t>
  </si>
  <si>
    <t>1. Macro Región Sur: Presupuesto y ejecución de Canon y otros</t>
  </si>
  <si>
    <r>
      <rPr>
        <b/>
        <sz val="10"/>
        <color theme="1"/>
        <rFont val="Calibri"/>
        <family val="2"/>
        <scheme val="minor"/>
      </rPr>
      <t xml:space="preserve"> Macro Región Sur: Presupuesto y ejecución de Canon y otros, 2017*</t>
    </r>
    <r>
      <rPr>
        <sz val="8"/>
        <color theme="1"/>
        <rFont val="Calibri"/>
        <family val="2"/>
        <scheme val="minor"/>
      </rPr>
      <t xml:space="preserve">
(En Millones de Soles)</t>
    </r>
  </si>
  <si>
    <t>M.R. SUR</t>
  </si>
  <si>
    <t>MR SUR</t>
  </si>
  <si>
    <r>
      <t xml:space="preserve">MACRO REGIÓN SUR: 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</si>
  <si>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t>(*) Al 06 de junio del 2017</t>
  </si>
  <si>
    <t>Información ampliada del Reporte Regional de la Macro Región Sur - Edición N° 243</t>
  </si>
  <si>
    <t>Presupuesto y ejecución de canon, sobrecanon, regalías, renta de aduanas y participaciones - 2017</t>
  </si>
  <si>
    <t>Lunes, 12 de junio de 2017</t>
  </si>
  <si>
    <t>Macro Región Sur: Canon, sobrecanon, regalías, renta de aduanas y participaciones - A junio del 2017</t>
  </si>
  <si>
    <t>Arequipa: Canon, sobrecanon, regalías, renta de aduanas y participaciones - A junio del 2017</t>
  </si>
  <si>
    <t>Cusco: Canon, sobrecanon, regalías, renta de aduanas y participaciones - A junio del 2017</t>
  </si>
  <si>
    <t>Madre de Dios: Canon, sobrecanon, regalías, renta de aduanas y participaciones - A junio del 2017</t>
  </si>
  <si>
    <t>Moquegua: Canon, sobrecanon, regalías, renta de aduanas y participaciones - A junio del 2017</t>
  </si>
  <si>
    <t>Puno: Canon, sobrecanon, regalías, renta de aduanas y participaciones - A junio del 2017</t>
  </si>
  <si>
    <t>Tacna: Canon, sobrecanon, regalías, renta de aduanas y participaciones - A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</si>
</sst>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color rgb="FFFFFFFF"/>
      <name val="Calibri"/>
      <family val="2"/>
    </font>
    <font>
      <sz val="8"/>
      <name val="Calibri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13" fillId="2" borderId="0" xfId="0" applyFont="1" applyFill="1" applyBorder="1"/>
    <xf numFmtId="0" fontId="14" fillId="2" borderId="0" xfId="0" applyFont="1" applyFill="1"/>
    <xf numFmtId="0" fontId="4" fillId="0" borderId="0" xfId="1"/>
    <xf numFmtId="0" fontId="17" fillId="6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170" fontId="18" fillId="7" borderId="9" xfId="29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/>
    <xf numFmtId="0" fontId="19" fillId="5" borderId="20" xfId="0" applyFont="1" applyFill="1" applyBorder="1" applyAlignment="1">
      <alignment horizontal="center" vertical="center"/>
    </xf>
    <xf numFmtId="170" fontId="20" fillId="2" borderId="20" xfId="29" applyNumberFormat="1" applyFont="1" applyFill="1" applyBorder="1" applyAlignment="1">
      <alignment horizontal="center" vertical="center"/>
    </xf>
    <xf numFmtId="170" fontId="20" fillId="3" borderId="20" xfId="29" applyNumberFormat="1" applyFont="1" applyFill="1" applyBorder="1" applyAlignment="1">
      <alignment horizontal="center" vertical="center"/>
    </xf>
    <xf numFmtId="172" fontId="0" fillId="2" borderId="0" xfId="0" applyNumberFormat="1" applyFill="1"/>
    <xf numFmtId="0" fontId="9" fillId="2" borderId="6" xfId="0" applyFont="1" applyFill="1" applyBorder="1"/>
    <xf numFmtId="0" fontId="12" fillId="2" borderId="6" xfId="0" applyFont="1" applyFill="1" applyBorder="1"/>
    <xf numFmtId="0" fontId="12" fillId="2" borderId="0" xfId="0" applyFont="1" applyFill="1"/>
    <xf numFmtId="171" fontId="18" fillId="7" borderId="9" xfId="0" applyNumberFormat="1" applyFont="1" applyFill="1" applyBorder="1"/>
    <xf numFmtId="171" fontId="18" fillId="8" borderId="9" xfId="0" applyNumberFormat="1" applyFont="1" applyFill="1" applyBorder="1" applyAlignment="1">
      <alignment horizontal="right" vertical="center"/>
    </xf>
    <xf numFmtId="170" fontId="18" fillId="8" borderId="10" xfId="29" applyNumberFormat="1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 vertical="center"/>
    </xf>
    <xf numFmtId="170" fontId="20" fillId="2" borderId="21" xfId="29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0" xfId="0" applyFont="1" applyFill="1" applyBorder="1"/>
    <xf numFmtId="170" fontId="20" fillId="2" borderId="20" xfId="29" applyNumberFormat="1" applyFont="1" applyFill="1" applyBorder="1"/>
    <xf numFmtId="3" fontId="20" fillId="2" borderId="0" xfId="0" applyNumberFormat="1" applyFont="1" applyFill="1" applyBorder="1" applyAlignment="1">
      <alignment vertical="center"/>
    </xf>
    <xf numFmtId="171" fontId="20" fillId="2" borderId="20" xfId="0" applyNumberFormat="1" applyFont="1" applyFill="1" applyBorder="1"/>
    <xf numFmtId="0" fontId="20" fillId="3" borderId="20" xfId="0" applyFont="1" applyFill="1" applyBorder="1"/>
    <xf numFmtId="170" fontId="20" fillId="3" borderId="20" xfId="29" applyNumberFormat="1" applyFont="1" applyFill="1" applyBorder="1"/>
    <xf numFmtId="0" fontId="20" fillId="2" borderId="0" xfId="0" applyFont="1" applyFill="1" applyBorder="1"/>
    <xf numFmtId="0" fontId="20" fillId="2" borderId="20" xfId="0" applyFont="1" applyFill="1" applyBorder="1" applyAlignment="1">
      <alignment horizontal="left"/>
    </xf>
    <xf numFmtId="172" fontId="0" fillId="2" borderId="6" xfId="0" applyNumberFormat="1" applyFill="1" applyBorder="1"/>
    <xf numFmtId="171" fontId="20" fillId="2" borderId="20" xfId="0" applyNumberFormat="1" applyFont="1" applyFill="1" applyBorder="1" applyAlignment="1">
      <alignment horizontal="right"/>
    </xf>
    <xf numFmtId="171" fontId="20" fillId="3" borderId="20" xfId="0" applyNumberFormat="1" applyFont="1" applyFill="1" applyBorder="1" applyAlignment="1">
      <alignment horizontal="right"/>
    </xf>
    <xf numFmtId="0" fontId="20" fillId="3" borderId="20" xfId="0" applyFont="1" applyFill="1" applyBorder="1" applyAlignment="1">
      <alignment vertical="center"/>
    </xf>
    <xf numFmtId="171" fontId="20" fillId="3" borderId="20" xfId="0" applyNumberFormat="1" applyFont="1" applyFill="1" applyBorder="1" applyAlignment="1">
      <alignment vertical="center"/>
    </xf>
    <xf numFmtId="171" fontId="20" fillId="3" borderId="20" xfId="0" applyNumberFormat="1" applyFont="1" applyFill="1" applyBorder="1"/>
    <xf numFmtId="170" fontId="20" fillId="3" borderId="20" xfId="29" applyNumberFormat="1" applyFont="1" applyFill="1" applyBorder="1" applyAlignment="1">
      <alignment vertical="center"/>
    </xf>
    <xf numFmtId="0" fontId="9" fillId="2" borderId="0" xfId="0" applyFont="1" applyFill="1" applyBorder="1"/>
    <xf numFmtId="171" fontId="20" fillId="2" borderId="28" xfId="0" applyNumberFormat="1" applyFont="1" applyFill="1" applyBorder="1"/>
    <xf numFmtId="3" fontId="20" fillId="3" borderId="28" xfId="0" applyNumberFormat="1" applyFont="1" applyFill="1" applyBorder="1"/>
    <xf numFmtId="170" fontId="20" fillId="2" borderId="28" xfId="29" applyNumberFormat="1" applyFont="1" applyFill="1" applyBorder="1" applyAlignment="1">
      <alignment horizontal="center"/>
    </xf>
    <xf numFmtId="170" fontId="20" fillId="3" borderId="28" xfId="29" applyNumberFormat="1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 vertical="center"/>
    </xf>
    <xf numFmtId="171" fontId="20" fillId="2" borderId="29" xfId="0" applyNumberFormat="1" applyFont="1" applyFill="1" applyBorder="1"/>
    <xf numFmtId="3" fontId="20" fillId="3" borderId="29" xfId="0" applyNumberFormat="1" applyFont="1" applyFill="1" applyBorder="1"/>
    <xf numFmtId="170" fontId="20" fillId="2" borderId="29" xfId="29" applyNumberFormat="1" applyFont="1" applyFill="1" applyBorder="1" applyAlignment="1">
      <alignment horizontal="center"/>
    </xf>
    <xf numFmtId="170" fontId="20" fillId="3" borderId="29" xfId="29" applyNumberFormat="1" applyFont="1" applyFill="1" applyBorder="1" applyAlignment="1">
      <alignment horizontal="center"/>
    </xf>
    <xf numFmtId="171" fontId="25" fillId="2" borderId="30" xfId="0" applyNumberFormat="1" applyFont="1" applyFill="1" applyBorder="1"/>
    <xf numFmtId="171" fontId="25" fillId="3" borderId="30" xfId="0" applyNumberFormat="1" applyFont="1" applyFill="1" applyBorder="1"/>
    <xf numFmtId="170" fontId="25" fillId="2" borderId="30" xfId="29" applyNumberFormat="1" applyFont="1" applyFill="1" applyBorder="1" applyAlignment="1">
      <alignment horizontal="center"/>
    </xf>
    <xf numFmtId="170" fontId="25" fillId="3" borderId="30" xfId="29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vertical="center"/>
    </xf>
    <xf numFmtId="3" fontId="20" fillId="2" borderId="0" xfId="0" applyNumberFormat="1" applyFont="1" applyFill="1" applyBorder="1"/>
    <xf numFmtId="0" fontId="20" fillId="2" borderId="0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20" fillId="2" borderId="28" xfId="0" applyFont="1" applyFill="1" applyBorder="1"/>
    <xf numFmtId="0" fontId="20" fillId="3" borderId="28" xfId="0" applyFont="1" applyFill="1" applyBorder="1" applyAlignment="1">
      <alignment vertical="center"/>
    </xf>
    <xf numFmtId="3" fontId="20" fillId="3" borderId="28" xfId="0" applyNumberFormat="1" applyFont="1" applyFill="1" applyBorder="1" applyAlignment="1">
      <alignment vertical="center"/>
    </xf>
    <xf numFmtId="170" fontId="20" fillId="3" borderId="28" xfId="29" applyNumberFormat="1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3" fontId="20" fillId="3" borderId="28" xfId="0" applyNumberFormat="1" applyFont="1" applyFill="1" applyBorder="1" applyAlignment="1">
      <alignment horizontal="right" vertical="center"/>
    </xf>
    <xf numFmtId="171" fontId="20" fillId="3" borderId="28" xfId="0" applyNumberFormat="1" applyFont="1" applyFill="1" applyBorder="1" applyAlignment="1">
      <alignment vertical="center"/>
    </xf>
    <xf numFmtId="0" fontId="20" fillId="3" borderId="28" xfId="0" applyFont="1" applyFill="1" applyBorder="1" applyAlignment="1">
      <alignment horizontal="center" vertical="center"/>
    </xf>
    <xf numFmtId="3" fontId="20" fillId="2" borderId="20" xfId="0" applyNumberFormat="1" applyFont="1" applyFill="1" applyBorder="1" applyAlignment="1">
      <alignment horizontal="right"/>
    </xf>
    <xf numFmtId="1" fontId="20" fillId="2" borderId="20" xfId="0" applyNumberFormat="1" applyFont="1" applyFill="1" applyBorder="1" applyAlignment="1">
      <alignment horizontal="right"/>
    </xf>
    <xf numFmtId="3" fontId="20" fillId="3" borderId="20" xfId="0" applyNumberFormat="1" applyFont="1" applyFill="1" applyBorder="1" applyAlignment="1">
      <alignment horizontal="right"/>
    </xf>
    <xf numFmtId="170" fontId="20" fillId="2" borderId="25" xfId="29" applyNumberFormat="1" applyFont="1" applyFill="1" applyBorder="1"/>
    <xf numFmtId="0" fontId="20" fillId="2" borderId="18" xfId="0" applyFont="1" applyFill="1" applyBorder="1"/>
    <xf numFmtId="170" fontId="20" fillId="2" borderId="18" xfId="29" applyNumberFormat="1" applyFont="1" applyFill="1" applyBorder="1"/>
    <xf numFmtId="9" fontId="20" fillId="2" borderId="18" xfId="0" applyNumberFormat="1" applyFont="1" applyFill="1" applyBorder="1"/>
    <xf numFmtId="0" fontId="20" fillId="2" borderId="19" xfId="0" applyFont="1" applyFill="1" applyBorder="1"/>
    <xf numFmtId="170" fontId="20" fillId="2" borderId="20" xfId="29" applyNumberFormat="1" applyFont="1" applyFill="1" applyBorder="1" applyAlignment="1">
      <alignment horizontal="right"/>
    </xf>
    <xf numFmtId="170" fontId="20" fillId="3" borderId="20" xfId="29" applyNumberFormat="1" applyFont="1" applyFill="1" applyBorder="1" applyAlignment="1">
      <alignment horizontal="right" vertical="center"/>
    </xf>
    <xf numFmtId="0" fontId="20" fillId="3" borderId="20" xfId="0" applyFont="1" applyFill="1" applyBorder="1" applyAlignment="1">
      <alignment horizontal="center" vertical="center"/>
    </xf>
    <xf numFmtId="171" fontId="19" fillId="2" borderId="0" xfId="0" applyNumberFormat="1" applyFont="1" applyFill="1" applyBorder="1"/>
    <xf numFmtId="170" fontId="19" fillId="2" borderId="6" xfId="29" applyNumberFormat="1" applyFont="1" applyFill="1" applyBorder="1"/>
    <xf numFmtId="0" fontId="12" fillId="2" borderId="0" xfId="0" applyFont="1" applyFill="1" applyBorder="1"/>
    <xf numFmtId="171" fontId="12" fillId="2" borderId="0" xfId="0" applyNumberFormat="1" applyFont="1" applyFill="1" applyBorder="1"/>
    <xf numFmtId="0" fontId="20" fillId="2" borderId="0" xfId="0" applyFont="1" applyFill="1" applyBorder="1" applyAlignment="1">
      <alignment horizontal="left" vertical="center"/>
    </xf>
    <xf numFmtId="171" fontId="0" fillId="0" borderId="0" xfId="0" applyNumberFormat="1"/>
    <xf numFmtId="0" fontId="26" fillId="2" borderId="6" xfId="0" applyFont="1" applyFill="1" applyBorder="1"/>
    <xf numFmtId="0" fontId="26" fillId="2" borderId="0" xfId="0" applyFont="1" applyFill="1"/>
    <xf numFmtId="0" fontId="26" fillId="2" borderId="8" xfId="0" applyFont="1" applyFill="1" applyBorder="1"/>
    <xf numFmtId="0" fontId="26" fillId="2" borderId="4" xfId="0" applyFont="1" applyFill="1" applyBorder="1"/>
    <xf numFmtId="3" fontId="20" fillId="2" borderId="28" xfId="0" applyNumberFormat="1" applyFont="1" applyFill="1" applyBorder="1"/>
    <xf numFmtId="1" fontId="20" fillId="2" borderId="28" xfId="0" applyNumberFormat="1" applyFont="1" applyFill="1" applyBorder="1"/>
    <xf numFmtId="170" fontId="20" fillId="2" borderId="28" xfId="29" applyNumberFormat="1" applyFont="1" applyFill="1" applyBorder="1" applyAlignment="1">
      <alignment horizontal="center" vertical="center"/>
    </xf>
    <xf numFmtId="171" fontId="14" fillId="2" borderId="0" xfId="0" applyNumberFormat="1" applyFont="1" applyFill="1"/>
    <xf numFmtId="171" fontId="10" fillId="2" borderId="0" xfId="0" applyNumberFormat="1" applyFont="1" applyFill="1"/>
    <xf numFmtId="3" fontId="0" fillId="2" borderId="0" xfId="0" applyNumberFormat="1" applyFill="1" applyBorder="1"/>
    <xf numFmtId="0" fontId="19" fillId="2" borderId="6" xfId="0" applyFont="1" applyFill="1" applyBorder="1"/>
    <xf numFmtId="0" fontId="19" fillId="2" borderId="0" xfId="0" applyFont="1" applyFill="1"/>
    <xf numFmtId="172" fontId="19" fillId="2" borderId="6" xfId="0" applyNumberFormat="1" applyFont="1" applyFill="1" applyBorder="1"/>
    <xf numFmtId="172" fontId="19" fillId="2" borderId="0" xfId="0" applyNumberFormat="1" applyFont="1" applyFill="1"/>
    <xf numFmtId="172" fontId="12" fillId="2" borderId="6" xfId="0" applyNumberFormat="1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2" fontId="19" fillId="2" borderId="6" xfId="0" applyNumberFormat="1" applyFont="1" applyFill="1" applyBorder="1"/>
    <xf numFmtId="2" fontId="19" fillId="2" borderId="0" xfId="0" applyNumberFormat="1" applyFont="1" applyFill="1"/>
    <xf numFmtId="0" fontId="12" fillId="2" borderId="8" xfId="0" applyFont="1" applyFill="1" applyBorder="1"/>
    <xf numFmtId="0" fontId="15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3" fillId="5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170" fontId="20" fillId="2" borderId="23" xfId="29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9EEED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Sur: Presupuesto y ejecución de canon, sobrecanon, regalías, renta de aduanas y participaciones, 2017*</a:t>
            </a:r>
          </a:p>
          <a:p>
            <a:pPr>
              <a:defRPr sz="1000"/>
            </a:pPr>
            <a:r>
              <a:rPr lang="es-PE" sz="1000" b="0" i="0" baseline="0">
                <a:effectLst/>
              </a:rPr>
              <a:t>(Gobiernos Regionales y Locales)</a:t>
            </a:r>
            <a:endParaRPr lang="es-PE" sz="1000" b="0">
              <a:effectLst/>
            </a:endParaRPr>
          </a:p>
        </c:rich>
      </c:tx>
      <c:layout>
        <c:manualLayout>
          <c:xMode val="edge"/>
          <c:yMode val="edge"/>
          <c:x val="0.12946555555555556"/>
          <c:y val="1.6655902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199444444444449E-2"/>
          <c:y val="0.31239548611111112"/>
          <c:w val="0.81237425925925921"/>
          <c:h val="0.47261111111111109"/>
        </c:manualLayout>
      </c:layout>
      <c:barChart>
        <c:barDir val="col"/>
        <c:grouping val="clustered"/>
        <c:varyColors val="0"/>
        <c:ser>
          <c:idx val="2"/>
          <c:order val="0"/>
          <c:tx>
            <c:v>Presupuesto (Millones de S/)</c:v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05555555555555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Sur!$K$12:$K$17</c:f>
              <c:numCache>
                <c:formatCode>#,##0.0</c:formatCode>
                <c:ptCount val="6"/>
                <c:pt idx="0">
                  <c:v>697.27492000000007</c:v>
                </c:pt>
                <c:pt idx="1">
                  <c:v>1397.2420999999999</c:v>
                </c:pt>
                <c:pt idx="2">
                  <c:v>24.636426999999998</c:v>
                </c:pt>
                <c:pt idx="3">
                  <c:v>216.60017000000002</c:v>
                </c:pt>
                <c:pt idx="4">
                  <c:v>238.65976699999999</c:v>
                </c:pt>
                <c:pt idx="5">
                  <c:v>185.14652599999999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1968"/>
        <c:axId val="71493504"/>
      </c:barChart>
      <c:lineChart>
        <c:grouping val="standard"/>
        <c:varyColors val="0"/>
        <c:ser>
          <c:idx val="0"/>
          <c:order val="1"/>
          <c:tx>
            <c:v>Ejecución (%)</c:v>
          </c:tx>
          <c:spPr>
            <a:ln w="28575">
              <a:noFill/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Sur!$L$12:$L$17</c:f>
              <c:numCache>
                <c:formatCode>0.0%</c:formatCode>
                <c:ptCount val="6"/>
                <c:pt idx="0">
                  <c:v>0.2420944897889056</c:v>
                </c:pt>
                <c:pt idx="1">
                  <c:v>0.26690543464157002</c:v>
                </c:pt>
                <c:pt idx="2">
                  <c:v>0.10884374588896353</c:v>
                </c:pt>
                <c:pt idx="3">
                  <c:v>0.27110026275602644</c:v>
                </c:pt>
                <c:pt idx="4">
                  <c:v>0.24795147394910516</c:v>
                </c:pt>
                <c:pt idx="5">
                  <c:v>0.3236170523664052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09120"/>
        <c:axId val="71495040"/>
      </c:lineChart>
      <c:catAx>
        <c:axId val="7149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493504"/>
        <c:crosses val="autoZero"/>
        <c:auto val="1"/>
        <c:lblAlgn val="ctr"/>
        <c:lblOffset val="100"/>
        <c:noMultiLvlLbl val="0"/>
      </c:catAx>
      <c:valAx>
        <c:axId val="7149350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491968"/>
        <c:crosses val="autoZero"/>
        <c:crossBetween val="between"/>
      </c:valAx>
      <c:valAx>
        <c:axId val="71495040"/>
        <c:scaling>
          <c:orientation val="minMax"/>
          <c:max val="0.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509120"/>
        <c:crosses val="max"/>
        <c:crossBetween val="between"/>
      </c:valAx>
      <c:catAx>
        <c:axId val="7150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714950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0574074074074076"/>
          <c:y val="0.20379583333333337"/>
          <c:w val="0.39801462962962963"/>
          <c:h val="6.6010763888888893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Sur: Ejecución de canon, sobrecanon, regalías, renta de aduanas y participaciones, 2017* 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656488888888889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74074074074074E-2"/>
          <c:y val="0.19402777777777777"/>
          <c:w val="0.89887037037037032"/>
          <c:h val="0.58525833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v>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703703703703703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Sur!$H$12:$H$17</c:f>
              <c:numCache>
                <c:formatCode>0.0%</c:formatCode>
                <c:ptCount val="6"/>
                <c:pt idx="0">
                  <c:v>0.34912993861236685</c:v>
                </c:pt>
                <c:pt idx="1">
                  <c:v>0.24441867367425135</c:v>
                </c:pt>
                <c:pt idx="2">
                  <c:v>8.4080036023076954E-2</c:v>
                </c:pt>
                <c:pt idx="3">
                  <c:v>0.28625972486390455</c:v>
                </c:pt>
                <c:pt idx="4">
                  <c:v>0.18717739645869241</c:v>
                </c:pt>
                <c:pt idx="5">
                  <c:v>0.3366681008650757</c:v>
                </c:pt>
              </c:numCache>
            </c:numRef>
          </c:val>
        </c:ser>
        <c:ser>
          <c:idx val="1"/>
          <c:order val="1"/>
          <c:tx>
            <c:v>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7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Sur!$J$12:$J$17</c:f>
              <c:numCache>
                <c:formatCode>0.0%</c:formatCode>
                <c:ptCount val="6"/>
                <c:pt idx="0">
                  <c:v>0.22329009576068917</c:v>
                </c:pt>
                <c:pt idx="1">
                  <c:v>0.27210550618555657</c:v>
                </c:pt>
                <c:pt idx="2">
                  <c:v>0.12331680420999042</c:v>
                </c:pt>
                <c:pt idx="3">
                  <c:v>0.26733922705291241</c:v>
                </c:pt>
                <c:pt idx="4">
                  <c:v>0.26533710856057757</c:v>
                </c:pt>
                <c:pt idx="5">
                  <c:v>0.31963846364945009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535616"/>
        <c:axId val="71549696"/>
      </c:barChart>
      <c:catAx>
        <c:axId val="7153561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549696"/>
        <c:crosses val="autoZero"/>
        <c:auto val="1"/>
        <c:lblAlgn val="ctr"/>
        <c:lblOffset val="100"/>
        <c:noMultiLvlLbl val="0"/>
      </c:catAx>
      <c:valAx>
        <c:axId val="71549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1535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987407407407412"/>
          <c:y val="0.17028159722222222"/>
          <c:w val="0.2764888888888889"/>
          <c:h val="7.4414583333333326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Sur: Ejecución de los recursos de canon, sobrecanon, regalías, renta de aduanas y participaciones, 2009-2017*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(% Presupuesto)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1299685185185185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629629629629631E-2"/>
          <c:y val="0.31775555555555557"/>
          <c:w val="0.93179629629629634"/>
          <c:h val="0.44389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v>Avance 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518518518518519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03703703703703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5185185185176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9.40740740740749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Sur!$D$24:$E$32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Sur!$L$24:$L$32</c:f>
              <c:numCache>
                <c:formatCode>0.0%</c:formatCode>
                <c:ptCount val="9"/>
                <c:pt idx="0">
                  <c:v>0.62369825959437486</c:v>
                </c:pt>
                <c:pt idx="1">
                  <c:v>0.63533844427269393</c:v>
                </c:pt>
                <c:pt idx="2">
                  <c:v>0.6505786988511536</c:v>
                </c:pt>
                <c:pt idx="3">
                  <c:v>0.77734496730048352</c:v>
                </c:pt>
                <c:pt idx="4">
                  <c:v>0.79903915918417867</c:v>
                </c:pt>
                <c:pt idx="5">
                  <c:v>0.84807882680919588</c:v>
                </c:pt>
                <c:pt idx="6">
                  <c:v>0.74786871440372771</c:v>
                </c:pt>
                <c:pt idx="7">
                  <c:v>0.81877940245153225</c:v>
                </c:pt>
                <c:pt idx="8">
                  <c:v>0.26811530737792083</c:v>
                </c:pt>
              </c:numCache>
            </c:numRef>
          </c:val>
        </c:ser>
        <c:ser>
          <c:idx val="1"/>
          <c:order val="1"/>
          <c:tx>
            <c:v>Avance 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181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1E-2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07407407407321E-3"/>
                  <c:y val="4.40972222222218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6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Sur!$D$24:$E$32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Sur!$M$24:$M$32</c:f>
              <c:numCache>
                <c:formatCode>0.0%</c:formatCode>
                <c:ptCount val="9"/>
                <c:pt idx="0">
                  <c:v>0.51661617381050828</c:v>
                </c:pt>
                <c:pt idx="1">
                  <c:v>0.70336356809433598</c:v>
                </c:pt>
                <c:pt idx="2">
                  <c:v>0.56776857639168876</c:v>
                </c:pt>
                <c:pt idx="3">
                  <c:v>0.6309908379133865</c:v>
                </c:pt>
                <c:pt idx="4">
                  <c:v>0.68327795611444131</c:v>
                </c:pt>
                <c:pt idx="5">
                  <c:v>0.80803510650446275</c:v>
                </c:pt>
                <c:pt idx="6">
                  <c:v>0.73129885244653203</c:v>
                </c:pt>
                <c:pt idx="7">
                  <c:v>0.77305226961912354</c:v>
                </c:pt>
                <c:pt idx="8">
                  <c:v>0.26025244360122241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0"/>
        <c:overlap val="-5"/>
        <c:axId val="86395520"/>
        <c:axId val="86417792"/>
      </c:barChart>
      <c:catAx>
        <c:axId val="86395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6417792"/>
        <c:crosses val="autoZero"/>
        <c:auto val="1"/>
        <c:lblAlgn val="ctr"/>
        <c:lblOffset val="100"/>
        <c:noMultiLvlLbl val="0"/>
      </c:catAx>
      <c:valAx>
        <c:axId val="8641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63955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82962962962964"/>
          <c:y val="0.20114965277777777"/>
          <c:w val="0.34241256782543272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/>
              <a:t>Macro Región Sur: Transferencias de canon, sobrecanon, regalías, renta de aduanas y participaciones a gobiernos regionales y locales, 2017*</a:t>
            </a:r>
          </a:p>
          <a:p>
            <a:pPr>
              <a:defRPr sz="800"/>
            </a:pPr>
            <a:r>
              <a:rPr lang="es-PE" sz="800" b="0"/>
              <a:t>(Millones S/)</a:t>
            </a:r>
          </a:p>
        </c:rich>
      </c:tx>
      <c:layout>
        <c:manualLayout>
          <c:xMode val="edge"/>
          <c:yMode val="edge"/>
          <c:x val="0.126731557447019"/>
          <c:y val="4.409722222222222E-3"/>
        </c:manualLayout>
      </c:layout>
      <c:overlay val="0"/>
    </c:title>
    <c:autoTitleDeleted val="0"/>
    <c:view3D>
      <c:rotX val="30"/>
      <c:rotY val="1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90522277604362"/>
          <c:y val="0.24225833333333333"/>
          <c:w val="0.35380666666666666"/>
          <c:h val="0.66371631944444431"/>
        </c:manualLayout>
      </c:layout>
      <c:pie3DChart>
        <c:varyColors val="1"/>
        <c:ser>
          <c:idx val="1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dLbls>
            <c:dLbl>
              <c:idx val="0"/>
              <c:layout>
                <c:manualLayout>
                  <c:x val="-8.2314814814814813E-2"/>
                  <c:y val="-0.1102430555555555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3637886912858441"/>
                  <c:y val="-6.173645833333331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3702697842555921E-2"/>
                  <c:y val="-0.1455208333333333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6.1148148148148146E-2"/>
                  <c:y val="-0.119062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8.7018518518518523E-2"/>
                  <c:y val="-3.086805555555555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4685185185185182E-2"/>
                  <c:y val="6.17361111111111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462962962962964E-2"/>
                  <c:y val="-4.409722222222222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2">
                      <a:shade val="95000"/>
                      <a:satMod val="105000"/>
                    </a:schemeClr>
                  </a:solidFill>
                  <a:prstDash val="solid"/>
                </a:ln>
                <a:effectLst/>
              </c:spPr>
            </c:leaderLines>
          </c:dLbls>
          <c:cat>
            <c:strRef>
              <c:f>Sur!$S$60:$S$65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Moquegua</c:v>
                </c:pt>
                <c:pt idx="3">
                  <c:v>Tacna</c:v>
                </c:pt>
                <c:pt idx="4">
                  <c:v>Puno</c:v>
                </c:pt>
                <c:pt idx="5">
                  <c:v>Madre de Dios</c:v>
                </c:pt>
              </c:strCache>
            </c:strRef>
          </c:cat>
          <c:val>
            <c:numRef>
              <c:f>Sur!$T$60:$T$65</c:f>
              <c:numCache>
                <c:formatCode>#,##0.0</c:formatCode>
                <c:ptCount val="6"/>
                <c:pt idx="0">
                  <c:v>1536.2790725300001</c:v>
                </c:pt>
                <c:pt idx="1">
                  <c:v>439.63013962000002</c:v>
                </c:pt>
                <c:pt idx="2">
                  <c:v>243.4556876</c:v>
                </c:pt>
                <c:pt idx="3">
                  <c:v>234.8097684</c:v>
                </c:pt>
                <c:pt idx="4">
                  <c:v>205.91173823999998</c:v>
                </c:pt>
                <c:pt idx="5">
                  <c:v>25.212152019999998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 b="1" i="0" u="none" strike="noStrike" baseline="0">
                <a:effectLst/>
              </a:rPr>
              <a:t>Macro Región Sur: Transferencias de canon, sobrecanon, regalías, renta de aduanas y participaciones a gobiernos regionales y locales </a:t>
            </a:r>
          </a:p>
          <a:p>
            <a:pPr>
              <a:defRPr sz="800"/>
            </a:pPr>
            <a:r>
              <a:rPr lang="es-PE" sz="800" b="0" i="0" u="none" strike="noStrike" baseline="0">
                <a:effectLst/>
              </a:rPr>
              <a:t>(Millones S/)</a:t>
            </a:r>
            <a:endParaRPr lang="es-PE" sz="800" b="0"/>
          </a:p>
        </c:rich>
      </c:tx>
      <c:layout>
        <c:manualLayout>
          <c:xMode val="edge"/>
          <c:yMode val="edge"/>
          <c:x val="0.1384674074074074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388888888888892E-2"/>
          <c:y val="0.2535277777777778"/>
          <c:w val="0.9129814814814815"/>
          <c:h val="0.53016805555555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Sur!$D$59</c:f>
              <c:strCache>
                <c:ptCount val="1"/>
                <c:pt idx="0">
                  <c:v>G. Regional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426922086566706E-3"/>
                  <c:y val="4.40972222222214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823742148822802E-2"/>
                  <c:y val="8.084397349092695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411871074411401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059355372057006E-3"/>
                  <c:y val="8.084397349092695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951281391044465E-3"/>
                  <c:y val="8.8190972222222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51281391044465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0589033058085513E-3"/>
                  <c:y val="4.40972222222230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Sur!$C$60:$C$68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Sur!$D$60:$D$68</c:f>
              <c:numCache>
                <c:formatCode>#,##0.0</c:formatCode>
                <c:ptCount val="9"/>
                <c:pt idx="0">
                  <c:v>680.41019746000006</c:v>
                </c:pt>
                <c:pt idx="1">
                  <c:v>889.69036675000007</c:v>
                </c:pt>
                <c:pt idx="2">
                  <c:v>1083.1016425600001</c:v>
                </c:pt>
                <c:pt idx="3">
                  <c:v>1208.7929050100001</c:v>
                </c:pt>
                <c:pt idx="4">
                  <c:v>1010.3504958600001</c:v>
                </c:pt>
                <c:pt idx="5">
                  <c:v>940.78076793999992</c:v>
                </c:pt>
                <c:pt idx="6">
                  <c:v>781.33314944999995</c:v>
                </c:pt>
                <c:pt idx="7">
                  <c:v>581.81158603000006</c:v>
                </c:pt>
                <c:pt idx="8">
                  <c:v>200.94316892000001</c:v>
                </c:pt>
              </c:numCache>
            </c:numRef>
          </c:val>
        </c:ser>
        <c:ser>
          <c:idx val="0"/>
          <c:order val="1"/>
          <c:tx>
            <c:strRef>
              <c:f>Sur!$E$59</c:f>
              <c:strCache>
                <c:ptCount val="1"/>
                <c:pt idx="0">
                  <c:v>G. Locales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75640695522233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70593553720570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Sur!$C$60:$C$68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Sur!$E$60:$E$68</c:f>
              <c:numCache>
                <c:formatCode>#,##0.0</c:formatCode>
                <c:ptCount val="9"/>
                <c:pt idx="0">
                  <c:v>2008.16530545</c:v>
                </c:pt>
                <c:pt idx="1">
                  <c:v>2298.3758219000001</c:v>
                </c:pt>
                <c:pt idx="2">
                  <c:v>3309.89501496</c:v>
                </c:pt>
                <c:pt idx="3">
                  <c:v>3813.2143225500004</c:v>
                </c:pt>
                <c:pt idx="4">
                  <c:v>3228.92956658</c:v>
                </c:pt>
                <c:pt idx="5">
                  <c:v>3469.3638748099997</c:v>
                </c:pt>
                <c:pt idx="6">
                  <c:v>2750.7805629599998</c:v>
                </c:pt>
                <c:pt idx="7">
                  <c:v>2103.4869723800002</c:v>
                </c:pt>
                <c:pt idx="8">
                  <c:v>697.47771292000004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90112"/>
        <c:axId val="71691648"/>
      </c:barChart>
      <c:catAx>
        <c:axId val="71690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1691648"/>
        <c:crosses val="autoZero"/>
        <c:auto val="1"/>
        <c:lblAlgn val="ctr"/>
        <c:lblOffset val="100"/>
        <c:noMultiLvlLbl val="0"/>
      </c:catAx>
      <c:valAx>
        <c:axId val="7169164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1690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897775599862695"/>
          <c:y val="0.18701631944444444"/>
          <c:w val="0.21738332375514871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291868</xdr:colOff>
      <xdr:row>4</xdr:row>
      <xdr:rowOff>176892</xdr:rowOff>
    </xdr:from>
    <xdr:to>
      <xdr:col>23</xdr:col>
      <xdr:colOff>72118</xdr:colOff>
      <xdr:row>20</xdr:row>
      <xdr:rowOff>8892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293229</xdr:colOff>
      <xdr:row>20</xdr:row>
      <xdr:rowOff>104775</xdr:rowOff>
    </xdr:from>
    <xdr:to>
      <xdr:col>23</xdr:col>
      <xdr:colOff>73479</xdr:colOff>
      <xdr:row>35</xdr:row>
      <xdr:rowOff>108225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295275</xdr:colOff>
      <xdr:row>36</xdr:row>
      <xdr:rowOff>152400</xdr:rowOff>
    </xdr:from>
    <xdr:to>
      <xdr:col>23</xdr:col>
      <xdr:colOff>75525</xdr:colOff>
      <xdr:row>51</xdr:row>
      <xdr:rowOff>174900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284793</xdr:colOff>
      <xdr:row>52</xdr:row>
      <xdr:rowOff>180270</xdr:rowOff>
    </xdr:from>
    <xdr:to>
      <xdr:col>23</xdr:col>
      <xdr:colOff>74544</xdr:colOff>
      <xdr:row>68</xdr:row>
      <xdr:rowOff>12270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280147</xdr:colOff>
      <xdr:row>68</xdr:row>
      <xdr:rowOff>154081</xdr:rowOff>
    </xdr:from>
    <xdr:to>
      <xdr:col>23</xdr:col>
      <xdr:colOff>57836</xdr:colOff>
      <xdr:row>83</xdr:row>
      <xdr:rowOff>176581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0.88752</cdr:y>
    </cdr:from>
    <cdr:to>
      <cdr:x>1</cdr:x>
      <cdr:y>0.99799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56050"/>
          <a:ext cx="5389114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06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0.88953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1839"/>
          <a:ext cx="5400000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06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0.88771</cdr:y>
    </cdr:from>
    <cdr:to>
      <cdr:x>1</cdr:x>
      <cdr:y>0.99801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56607"/>
          <a:ext cx="5400000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06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0.8897</cdr:y>
    </cdr:from>
    <cdr:to>
      <cdr:x>0.99896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2325"/>
          <a:ext cx="5394397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06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0.87753</cdr:y>
    </cdr:from>
    <cdr:to>
      <cdr:x>1</cdr:x>
      <cdr:y>0.98784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27300"/>
          <a:ext cx="5409863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06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1" t="s">
        <v>95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ht="19.5" customHeight="1" x14ac:dyDescent="0.25">
      <c r="B4" s="122" t="s">
        <v>96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18" ht="15" customHeight="1" x14ac:dyDescent="0.25">
      <c r="B5" s="123" t="s">
        <v>97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ColWidth="0" defaultRowHeight="15" zeroHeight="1" x14ac:dyDescent="0.25"/>
  <cols>
    <col min="1" max="13" width="11.42578125" style="1" customWidth="1"/>
    <col min="14" max="17" width="0" style="1" hidden="1" customWidth="1"/>
    <col min="18" max="16384" width="11.42578125" style="1" hidden="1"/>
  </cols>
  <sheetData>
    <row r="1" spans="1:17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customFormat="1" ht="15" customHeight="1" x14ac:dyDescent="0.25">
      <c r="A2" s="1"/>
      <c r="B2" s="1"/>
      <c r="C2" s="163" t="s">
        <v>90</v>
      </c>
      <c r="D2" s="163"/>
      <c r="E2" s="163"/>
      <c r="F2" s="163"/>
      <c r="G2" s="163"/>
      <c r="H2" s="163"/>
      <c r="I2" s="163"/>
      <c r="J2" s="1"/>
      <c r="K2" s="1"/>
      <c r="L2" s="1"/>
      <c r="M2" s="1"/>
      <c r="N2" s="1"/>
      <c r="O2" s="1"/>
      <c r="P2" s="1"/>
      <c r="Q2" s="1"/>
    </row>
    <row r="3" spans="1:17" customFormat="1" x14ac:dyDescent="0.25">
      <c r="A3" s="1"/>
      <c r="B3" s="1"/>
      <c r="C3" s="164"/>
      <c r="D3" s="164"/>
      <c r="E3" s="164"/>
      <c r="F3" s="164"/>
      <c r="G3" s="164"/>
      <c r="H3" s="164"/>
      <c r="I3" s="164"/>
      <c r="J3" s="1"/>
      <c r="K3" s="1"/>
      <c r="L3" s="1"/>
      <c r="M3" s="1"/>
      <c r="N3" s="1"/>
      <c r="O3" s="1"/>
      <c r="P3" s="1"/>
      <c r="Q3" s="1"/>
    </row>
    <row r="4" spans="1:17" customFormat="1" x14ac:dyDescent="0.25">
      <c r="A4" s="1"/>
      <c r="B4" s="1"/>
      <c r="C4" s="127" t="s">
        <v>43</v>
      </c>
      <c r="D4" s="129" t="s">
        <v>44</v>
      </c>
      <c r="E4" s="130"/>
      <c r="F4" s="129" t="s">
        <v>45</v>
      </c>
      <c r="G4" s="130"/>
      <c r="H4" s="129" t="s">
        <v>46</v>
      </c>
      <c r="I4" s="130"/>
      <c r="J4" s="1"/>
      <c r="K4" s="1"/>
      <c r="L4" s="1"/>
      <c r="M4" s="1"/>
      <c r="N4" s="1"/>
      <c r="O4" s="1"/>
      <c r="P4" s="1"/>
      <c r="Q4" s="1"/>
    </row>
    <row r="5" spans="1:17" customFormat="1" x14ac:dyDescent="0.25">
      <c r="A5" s="1"/>
      <c r="B5" s="1"/>
      <c r="C5" s="128"/>
      <c r="D5" s="30" t="s">
        <v>47</v>
      </c>
      <c r="E5" s="30" t="s">
        <v>48</v>
      </c>
      <c r="F5" s="30" t="s">
        <v>47</v>
      </c>
      <c r="G5" s="30" t="s">
        <v>48</v>
      </c>
      <c r="H5" s="30" t="s">
        <v>47</v>
      </c>
      <c r="I5" s="30" t="s">
        <v>48</v>
      </c>
      <c r="J5" s="1"/>
      <c r="K5" s="1"/>
      <c r="L5" s="1"/>
      <c r="M5" s="1"/>
      <c r="N5" s="1"/>
      <c r="O5" s="1"/>
      <c r="P5" s="1"/>
      <c r="Q5" s="1"/>
    </row>
    <row r="6" spans="1:17" customFormat="1" x14ac:dyDescent="0.25">
      <c r="A6" s="1"/>
      <c r="B6" s="1"/>
      <c r="C6" s="43" t="s">
        <v>65</v>
      </c>
      <c r="D6" s="46">
        <v>104.194602</v>
      </c>
      <c r="E6" s="44">
        <v>0.34912993861236685</v>
      </c>
      <c r="F6" s="46">
        <v>593.08031800000003</v>
      </c>
      <c r="G6" s="44">
        <v>0.22329009576068917</v>
      </c>
      <c r="H6" s="46">
        <v>697.27492000000007</v>
      </c>
      <c r="I6" s="44">
        <v>0.2420944897889056</v>
      </c>
      <c r="J6" s="1"/>
      <c r="K6" s="1"/>
      <c r="L6" s="1"/>
      <c r="M6" s="1"/>
      <c r="N6" s="1"/>
      <c r="O6" s="1"/>
      <c r="P6" s="1"/>
      <c r="Q6" s="1"/>
    </row>
    <row r="7" spans="1:17" customFormat="1" x14ac:dyDescent="0.25">
      <c r="A7" s="1"/>
      <c r="B7" s="1"/>
      <c r="C7" s="43" t="s">
        <v>66</v>
      </c>
      <c r="D7" s="46">
        <v>262.426512</v>
      </c>
      <c r="E7" s="44">
        <v>0.24441867367425135</v>
      </c>
      <c r="F7" s="46">
        <v>1134.8155879999999</v>
      </c>
      <c r="G7" s="44">
        <v>0.27210550618555657</v>
      </c>
      <c r="H7" s="46">
        <v>1397.2420999999999</v>
      </c>
      <c r="I7" s="44">
        <v>0.26690543464157002</v>
      </c>
      <c r="J7" s="1"/>
      <c r="K7" s="1"/>
      <c r="L7" s="1"/>
      <c r="M7" s="1"/>
      <c r="N7" s="1"/>
      <c r="O7" s="1"/>
      <c r="P7" s="1"/>
      <c r="Q7" s="1"/>
    </row>
    <row r="8" spans="1:17" customFormat="1" x14ac:dyDescent="0.25">
      <c r="A8" s="1"/>
      <c r="B8" s="1"/>
      <c r="C8" s="43" t="s">
        <v>67</v>
      </c>
      <c r="D8" s="46">
        <v>9.0875079999999997</v>
      </c>
      <c r="E8" s="44">
        <v>8.4080036023076954E-2</v>
      </c>
      <c r="F8" s="46">
        <v>15.548919</v>
      </c>
      <c r="G8" s="44">
        <v>0.12331680420999042</v>
      </c>
      <c r="H8" s="46">
        <v>24.636426999999998</v>
      </c>
      <c r="I8" s="44">
        <v>0.10884374588896353</v>
      </c>
      <c r="J8" s="1"/>
      <c r="K8" s="1"/>
      <c r="L8" s="1"/>
      <c r="M8" s="1"/>
      <c r="N8" s="1"/>
      <c r="O8" s="1"/>
      <c r="P8" s="1"/>
      <c r="Q8" s="1"/>
    </row>
    <row r="9" spans="1:17" customFormat="1" x14ac:dyDescent="0.25">
      <c r="A9" s="1"/>
      <c r="B9" s="1"/>
      <c r="C9" s="43" t="s">
        <v>68</v>
      </c>
      <c r="D9" s="46">
        <v>43.056001000000002</v>
      </c>
      <c r="E9" s="44">
        <v>0.28625972486390455</v>
      </c>
      <c r="F9" s="46">
        <v>173.54416900000001</v>
      </c>
      <c r="G9" s="44">
        <v>0.26733922705291241</v>
      </c>
      <c r="H9" s="46">
        <v>216.60017000000002</v>
      </c>
      <c r="I9" s="44">
        <v>0.27110026275602644</v>
      </c>
      <c r="J9" s="1"/>
      <c r="K9" s="1"/>
      <c r="L9" s="1"/>
      <c r="M9" s="1"/>
      <c r="N9" s="1"/>
      <c r="O9" s="1"/>
      <c r="P9" s="1"/>
      <c r="Q9" s="1"/>
    </row>
    <row r="10" spans="1:17" customFormat="1" x14ac:dyDescent="0.25">
      <c r="A10" s="1"/>
      <c r="B10" s="1"/>
      <c r="C10" s="43" t="s">
        <v>69</v>
      </c>
      <c r="D10" s="46">
        <v>53.086832000000001</v>
      </c>
      <c r="E10" s="44">
        <v>0.18717739645869241</v>
      </c>
      <c r="F10" s="46">
        <v>185.572935</v>
      </c>
      <c r="G10" s="44">
        <v>0.26533710856057757</v>
      </c>
      <c r="H10" s="46">
        <v>238.65976699999999</v>
      </c>
      <c r="I10" s="44">
        <v>0.24795147394910516</v>
      </c>
      <c r="J10" s="1"/>
      <c r="K10" s="1"/>
      <c r="L10" s="1"/>
      <c r="M10" s="1"/>
      <c r="N10" s="1"/>
      <c r="O10" s="1"/>
      <c r="P10" s="1"/>
      <c r="Q10" s="1"/>
    </row>
    <row r="11" spans="1:17" customFormat="1" x14ac:dyDescent="0.25">
      <c r="A11" s="1"/>
      <c r="B11" s="1"/>
      <c r="C11" s="43" t="s">
        <v>70</v>
      </c>
      <c r="D11" s="46">
        <v>43.255288999999998</v>
      </c>
      <c r="E11" s="44">
        <v>0.3366681008650757</v>
      </c>
      <c r="F11" s="46">
        <v>141.89123699999999</v>
      </c>
      <c r="G11" s="44">
        <v>0.31963846364945009</v>
      </c>
      <c r="H11" s="46">
        <v>185.14652599999999</v>
      </c>
      <c r="I11" s="44">
        <v>0.3236170523664052</v>
      </c>
      <c r="J11" s="1"/>
      <c r="K11" s="1"/>
      <c r="L11" s="1"/>
      <c r="M11" s="1"/>
      <c r="N11" s="1"/>
      <c r="O11" s="1"/>
      <c r="P11" s="1"/>
      <c r="Q11" s="1"/>
    </row>
    <row r="12" spans="1:17" customFormat="1" x14ac:dyDescent="0.25">
      <c r="A12" s="1"/>
      <c r="B12" s="1"/>
      <c r="C12" s="54" t="s">
        <v>91</v>
      </c>
      <c r="D12" s="55">
        <v>515.10674400000005</v>
      </c>
      <c r="E12" s="57">
        <v>0.26811530737792083</v>
      </c>
      <c r="F12" s="55">
        <v>2244.4531659999998</v>
      </c>
      <c r="G12" s="57">
        <v>0.26025244360122241</v>
      </c>
      <c r="H12" s="56">
        <v>2759.5599100000004</v>
      </c>
      <c r="I12" s="57">
        <v>0.26172014652872672</v>
      </c>
      <c r="J12" s="1"/>
      <c r="K12" s="1"/>
      <c r="L12" s="1"/>
      <c r="M12" s="1"/>
      <c r="N12" s="1"/>
      <c r="O12" s="1"/>
      <c r="P12" s="1"/>
      <c r="Q12" s="1"/>
    </row>
    <row r="13" spans="1:17" customFormat="1" x14ac:dyDescent="0.25">
      <c r="A13" s="1"/>
      <c r="B13" s="1"/>
      <c r="C13" s="134" t="s">
        <v>94</v>
      </c>
      <c r="D13" s="134"/>
      <c r="E13" s="134"/>
      <c r="F13" s="134"/>
      <c r="G13" s="134"/>
      <c r="H13" s="134"/>
      <c r="I13" s="134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C14" s="135" t="s">
        <v>49</v>
      </c>
      <c r="D14" s="135"/>
      <c r="E14" s="135"/>
      <c r="F14" s="135"/>
      <c r="G14" s="135"/>
      <c r="H14" s="135"/>
      <c r="I14" s="135"/>
    </row>
    <row r="15" spans="1:17" x14ac:dyDescent="0.25"/>
    <row r="16" spans="1:1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</sheetData>
  <mergeCells count="7">
    <mergeCell ref="C14:I14"/>
    <mergeCell ref="C2:I3"/>
    <mergeCell ref="C4:C5"/>
    <mergeCell ref="D4:E4"/>
    <mergeCell ref="F4:G4"/>
    <mergeCell ref="H4:I4"/>
    <mergeCell ref="C13:I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6"/>
  <sheetViews>
    <sheetView topLeftCell="A124" workbookViewId="0">
      <selection activeCell="B131" sqref="B131"/>
    </sheetView>
  </sheetViews>
  <sheetFormatPr baseColWidth="10" defaultRowHeight="15" x14ac:dyDescent="0.25"/>
  <cols>
    <col min="2" max="2" width="27.85546875" customWidth="1"/>
    <col min="3" max="3" width="38.7109375" bestFit="1" customWidth="1"/>
    <col min="4" max="4" width="12.7109375" style="100" bestFit="1" customWidth="1"/>
  </cols>
  <sheetData>
    <row r="2" spans="2:7" x14ac:dyDescent="0.25">
      <c r="B2" t="s">
        <v>83</v>
      </c>
      <c r="C2" t="s">
        <v>84</v>
      </c>
      <c r="D2" s="100" t="s">
        <v>85</v>
      </c>
      <c r="E2" t="s">
        <v>86</v>
      </c>
      <c r="F2" t="s">
        <v>87</v>
      </c>
      <c r="G2" t="s">
        <v>88</v>
      </c>
    </row>
    <row r="3" spans="2:7" x14ac:dyDescent="0.25">
      <c r="B3" t="s">
        <v>73</v>
      </c>
      <c r="C3" t="s">
        <v>17</v>
      </c>
      <c r="D3" s="100">
        <v>5496301.5999999996</v>
      </c>
      <c r="E3" t="s">
        <v>74</v>
      </c>
      <c r="F3">
        <v>2016</v>
      </c>
      <c r="G3">
        <f>+D3/1000000</f>
        <v>5.4963015999999998</v>
      </c>
    </row>
    <row r="4" spans="2:7" x14ac:dyDescent="0.25">
      <c r="B4" t="s">
        <v>73</v>
      </c>
      <c r="C4" t="s">
        <v>18</v>
      </c>
      <c r="D4" s="100">
        <v>54642653.969999999</v>
      </c>
      <c r="E4" t="s">
        <v>74</v>
      </c>
      <c r="F4">
        <v>2016</v>
      </c>
      <c r="G4">
        <f t="shared" ref="G4:G67" si="0">+D4/1000000</f>
        <v>54.642653969999998</v>
      </c>
    </row>
    <row r="5" spans="2:7" x14ac:dyDescent="0.25">
      <c r="B5" t="s">
        <v>73</v>
      </c>
      <c r="C5" t="s">
        <v>19</v>
      </c>
      <c r="D5" s="100">
        <v>1111704.25</v>
      </c>
      <c r="E5" t="s">
        <v>74</v>
      </c>
      <c r="F5">
        <v>2016</v>
      </c>
      <c r="G5">
        <f t="shared" si="0"/>
        <v>1.1117042500000001</v>
      </c>
    </row>
    <row r="6" spans="2:7" x14ac:dyDescent="0.25">
      <c r="B6" t="s">
        <v>73</v>
      </c>
      <c r="C6" t="s">
        <v>20</v>
      </c>
      <c r="D6" s="100">
        <v>756656.9</v>
      </c>
      <c r="E6" t="s">
        <v>74</v>
      </c>
      <c r="F6">
        <v>2016</v>
      </c>
      <c r="G6">
        <f t="shared" si="0"/>
        <v>0.75665690000000008</v>
      </c>
    </row>
    <row r="7" spans="2:7" x14ac:dyDescent="0.25">
      <c r="B7" t="s">
        <v>73</v>
      </c>
      <c r="C7" t="s">
        <v>21</v>
      </c>
      <c r="D7" s="100">
        <v>346659.21</v>
      </c>
      <c r="E7" t="s">
        <v>74</v>
      </c>
      <c r="F7">
        <v>2016</v>
      </c>
      <c r="G7">
        <f t="shared" si="0"/>
        <v>0.34665921</v>
      </c>
    </row>
    <row r="8" spans="2:7" x14ac:dyDescent="0.25">
      <c r="B8" t="s">
        <v>73</v>
      </c>
      <c r="C8" t="s">
        <v>22</v>
      </c>
      <c r="D8" s="100">
        <v>8085000</v>
      </c>
      <c r="E8" t="s">
        <v>74</v>
      </c>
      <c r="F8">
        <v>2016</v>
      </c>
      <c r="G8">
        <f t="shared" si="0"/>
        <v>8.0850000000000009</v>
      </c>
    </row>
    <row r="9" spans="2:7" x14ac:dyDescent="0.25">
      <c r="B9" t="s">
        <v>77</v>
      </c>
      <c r="C9" t="s">
        <v>17</v>
      </c>
      <c r="D9" s="100">
        <v>12260828.58</v>
      </c>
      <c r="E9" t="s">
        <v>74</v>
      </c>
      <c r="F9">
        <v>2016</v>
      </c>
      <c r="G9">
        <f t="shared" si="0"/>
        <v>12.26082858</v>
      </c>
    </row>
    <row r="10" spans="2:7" x14ac:dyDescent="0.25">
      <c r="B10" t="s">
        <v>77</v>
      </c>
      <c r="C10" t="s">
        <v>18</v>
      </c>
      <c r="D10" s="100">
        <v>17072792.07</v>
      </c>
      <c r="E10" t="s">
        <v>74</v>
      </c>
      <c r="F10">
        <v>2016</v>
      </c>
      <c r="G10">
        <f t="shared" si="0"/>
        <v>17.072792070000002</v>
      </c>
    </row>
    <row r="11" spans="2:7" x14ac:dyDescent="0.25">
      <c r="B11" t="s">
        <v>77</v>
      </c>
      <c r="C11" t="s">
        <v>19</v>
      </c>
      <c r="D11" s="100">
        <v>2261227.4900000002</v>
      </c>
      <c r="E11" t="s">
        <v>74</v>
      </c>
      <c r="F11">
        <v>2016</v>
      </c>
      <c r="G11">
        <f t="shared" si="0"/>
        <v>2.26122749</v>
      </c>
    </row>
    <row r="12" spans="2:7" x14ac:dyDescent="0.25">
      <c r="B12" t="s">
        <v>77</v>
      </c>
      <c r="C12" t="s">
        <v>75</v>
      </c>
      <c r="D12" s="100">
        <v>105152411.16</v>
      </c>
      <c r="E12" t="s">
        <v>74</v>
      </c>
      <c r="F12">
        <v>2016</v>
      </c>
      <c r="G12">
        <f t="shared" si="0"/>
        <v>105.15241116</v>
      </c>
    </row>
    <row r="13" spans="2:7" x14ac:dyDescent="0.25">
      <c r="B13" t="s">
        <v>77</v>
      </c>
      <c r="C13" t="s">
        <v>76</v>
      </c>
      <c r="D13" s="100">
        <v>215696408.19999999</v>
      </c>
      <c r="E13" t="s">
        <v>74</v>
      </c>
      <c r="F13">
        <v>2016</v>
      </c>
      <c r="G13">
        <f t="shared" si="0"/>
        <v>215.69640819999998</v>
      </c>
    </row>
    <row r="14" spans="2:7" x14ac:dyDescent="0.25">
      <c r="B14" t="s">
        <v>77</v>
      </c>
      <c r="C14" t="s">
        <v>22</v>
      </c>
      <c r="D14" s="100">
        <v>4462500</v>
      </c>
      <c r="E14" t="s">
        <v>74</v>
      </c>
      <c r="F14">
        <v>2016</v>
      </c>
      <c r="G14">
        <f t="shared" si="0"/>
        <v>4.4625000000000004</v>
      </c>
    </row>
    <row r="15" spans="2:7" x14ac:dyDescent="0.25">
      <c r="B15" t="s">
        <v>78</v>
      </c>
      <c r="C15" t="s">
        <v>17</v>
      </c>
      <c r="D15" s="100">
        <v>145718.44</v>
      </c>
      <c r="E15" t="s">
        <v>74</v>
      </c>
      <c r="F15">
        <v>2016</v>
      </c>
      <c r="G15">
        <f t="shared" si="0"/>
        <v>0.14571844</v>
      </c>
    </row>
    <row r="16" spans="2:7" x14ac:dyDescent="0.25">
      <c r="B16" t="s">
        <v>78</v>
      </c>
      <c r="C16" t="s">
        <v>26</v>
      </c>
      <c r="D16" s="100">
        <v>3995940</v>
      </c>
      <c r="E16" t="s">
        <v>74</v>
      </c>
      <c r="F16">
        <v>2016</v>
      </c>
      <c r="G16">
        <f t="shared" si="0"/>
        <v>3.99594</v>
      </c>
    </row>
    <row r="17" spans="2:7" x14ac:dyDescent="0.25">
      <c r="B17" t="s">
        <v>78</v>
      </c>
      <c r="C17" t="s">
        <v>22</v>
      </c>
      <c r="D17" s="100">
        <v>4050000</v>
      </c>
      <c r="E17" t="s">
        <v>74</v>
      </c>
      <c r="F17">
        <v>2016</v>
      </c>
      <c r="G17">
        <f t="shared" si="0"/>
        <v>4.05</v>
      </c>
    </row>
    <row r="18" spans="2:7" x14ac:dyDescent="0.25">
      <c r="B18" t="s">
        <v>79</v>
      </c>
      <c r="C18" t="s">
        <v>17</v>
      </c>
      <c r="D18" s="100">
        <v>47438681.640000001</v>
      </c>
      <c r="E18" t="s">
        <v>74</v>
      </c>
      <c r="F18">
        <v>2016</v>
      </c>
      <c r="G18">
        <f t="shared" si="0"/>
        <v>47.438681639999999</v>
      </c>
    </row>
    <row r="19" spans="2:7" x14ac:dyDescent="0.25">
      <c r="B19" t="s">
        <v>79</v>
      </c>
      <c r="C19" t="s">
        <v>18</v>
      </c>
      <c r="D19" s="100">
        <v>4897091.9800000004</v>
      </c>
      <c r="E19" t="s">
        <v>74</v>
      </c>
      <c r="F19">
        <v>2016</v>
      </c>
      <c r="G19">
        <f t="shared" si="0"/>
        <v>4.8970919800000008</v>
      </c>
    </row>
    <row r="20" spans="2:7" x14ac:dyDescent="0.25">
      <c r="B20" t="s">
        <v>79</v>
      </c>
      <c r="C20" t="s">
        <v>20</v>
      </c>
      <c r="D20" s="100">
        <v>446580.04</v>
      </c>
      <c r="E20" t="s">
        <v>74</v>
      </c>
      <c r="F20">
        <v>2016</v>
      </c>
      <c r="G20">
        <f t="shared" si="0"/>
        <v>0.44658003999999996</v>
      </c>
    </row>
    <row r="21" spans="2:7" x14ac:dyDescent="0.25">
      <c r="B21" t="s">
        <v>79</v>
      </c>
      <c r="C21" t="s">
        <v>21</v>
      </c>
      <c r="D21" s="100">
        <v>236403.93</v>
      </c>
      <c r="E21" t="s">
        <v>74</v>
      </c>
      <c r="F21">
        <v>2016</v>
      </c>
      <c r="G21">
        <f t="shared" si="0"/>
        <v>0.23640392999999998</v>
      </c>
    </row>
    <row r="22" spans="2:7" x14ac:dyDescent="0.25">
      <c r="B22" t="s">
        <v>79</v>
      </c>
      <c r="C22" t="s">
        <v>23</v>
      </c>
      <c r="D22" s="100">
        <v>730934.79</v>
      </c>
      <c r="E22" t="s">
        <v>74</v>
      </c>
      <c r="F22">
        <v>2016</v>
      </c>
      <c r="G22">
        <f t="shared" si="0"/>
        <v>0.73093479000000006</v>
      </c>
    </row>
    <row r="23" spans="2:7" x14ac:dyDescent="0.25">
      <c r="B23" t="s">
        <v>79</v>
      </c>
      <c r="C23" t="s">
        <v>22</v>
      </c>
      <c r="D23" s="100">
        <v>5600000</v>
      </c>
      <c r="E23" t="s">
        <v>74</v>
      </c>
      <c r="F23">
        <v>2016</v>
      </c>
      <c r="G23">
        <f t="shared" si="0"/>
        <v>5.6</v>
      </c>
    </row>
    <row r="24" spans="2:7" x14ac:dyDescent="0.25">
      <c r="B24" t="s">
        <v>80</v>
      </c>
      <c r="C24" t="s">
        <v>17</v>
      </c>
      <c r="D24" s="100">
        <v>21703865.469999999</v>
      </c>
      <c r="E24" t="s">
        <v>74</v>
      </c>
      <c r="F24">
        <v>2016</v>
      </c>
      <c r="G24">
        <f t="shared" si="0"/>
        <v>21.70386547</v>
      </c>
    </row>
    <row r="25" spans="2:7" x14ac:dyDescent="0.25">
      <c r="B25" t="s">
        <v>80</v>
      </c>
      <c r="C25" t="s">
        <v>18</v>
      </c>
      <c r="D25" s="100">
        <v>3117514.89</v>
      </c>
      <c r="E25" t="s">
        <v>74</v>
      </c>
      <c r="F25">
        <v>2016</v>
      </c>
      <c r="G25">
        <f t="shared" si="0"/>
        <v>3.1175148900000003</v>
      </c>
    </row>
    <row r="26" spans="2:7" x14ac:dyDescent="0.25">
      <c r="B26" t="s">
        <v>80</v>
      </c>
      <c r="C26" t="s">
        <v>19</v>
      </c>
      <c r="D26" s="100">
        <v>1941224.68</v>
      </c>
      <c r="E26" t="s">
        <v>74</v>
      </c>
      <c r="F26">
        <v>2016</v>
      </c>
      <c r="G26">
        <f t="shared" si="0"/>
        <v>1.9412246799999999</v>
      </c>
    </row>
    <row r="27" spans="2:7" x14ac:dyDescent="0.25">
      <c r="B27" t="s">
        <v>80</v>
      </c>
      <c r="C27" t="s">
        <v>22</v>
      </c>
      <c r="D27" s="100">
        <v>4260000</v>
      </c>
      <c r="E27" t="s">
        <v>74</v>
      </c>
      <c r="F27">
        <v>2016</v>
      </c>
      <c r="G27">
        <f t="shared" si="0"/>
        <v>4.26</v>
      </c>
    </row>
    <row r="28" spans="2:7" x14ac:dyDescent="0.25">
      <c r="B28" t="s">
        <v>81</v>
      </c>
      <c r="C28" t="s">
        <v>17</v>
      </c>
      <c r="D28" s="100">
        <v>44414885.509999998</v>
      </c>
      <c r="E28" t="s">
        <v>74</v>
      </c>
      <c r="F28">
        <v>2016</v>
      </c>
      <c r="G28">
        <f t="shared" si="0"/>
        <v>44.414885509999998</v>
      </c>
    </row>
    <row r="29" spans="2:7" x14ac:dyDescent="0.25">
      <c r="B29" t="s">
        <v>81</v>
      </c>
      <c r="C29" t="s">
        <v>18</v>
      </c>
      <c r="D29" s="100">
        <v>4798059.66</v>
      </c>
      <c r="E29" t="s">
        <v>74</v>
      </c>
      <c r="F29">
        <v>2016</v>
      </c>
      <c r="G29">
        <f t="shared" si="0"/>
        <v>4.7980596599999998</v>
      </c>
    </row>
    <row r="30" spans="2:7" x14ac:dyDescent="0.25">
      <c r="B30" t="s">
        <v>81</v>
      </c>
      <c r="C30" t="s">
        <v>19</v>
      </c>
      <c r="D30" s="100">
        <v>176673.9</v>
      </c>
      <c r="E30" t="s">
        <v>74</v>
      </c>
      <c r="F30">
        <v>2016</v>
      </c>
      <c r="G30">
        <f t="shared" si="0"/>
        <v>0.17667389999999999</v>
      </c>
    </row>
    <row r="31" spans="2:7" x14ac:dyDescent="0.25">
      <c r="B31" t="s">
        <v>81</v>
      </c>
      <c r="C31" t="s">
        <v>21</v>
      </c>
      <c r="D31" s="100">
        <v>2867.67</v>
      </c>
      <c r="E31" t="s">
        <v>74</v>
      </c>
      <c r="F31">
        <v>2016</v>
      </c>
      <c r="G31">
        <f t="shared" si="0"/>
        <v>2.8676700000000001E-3</v>
      </c>
    </row>
    <row r="32" spans="2:7" x14ac:dyDescent="0.25">
      <c r="B32" t="s">
        <v>81</v>
      </c>
      <c r="C32" t="s">
        <v>22</v>
      </c>
      <c r="D32" s="100">
        <v>6510000</v>
      </c>
      <c r="E32" t="s">
        <v>74</v>
      </c>
      <c r="F32">
        <v>2016</v>
      </c>
      <c r="G32">
        <f t="shared" si="0"/>
        <v>6.51</v>
      </c>
    </row>
    <row r="33" spans="2:7" x14ac:dyDescent="0.25">
      <c r="B33" t="s">
        <v>73</v>
      </c>
      <c r="C33" t="s">
        <v>17</v>
      </c>
      <c r="D33" s="100">
        <v>16488905.67</v>
      </c>
      <c r="E33" t="s">
        <v>82</v>
      </c>
      <c r="F33">
        <v>2016</v>
      </c>
      <c r="G33">
        <f t="shared" si="0"/>
        <v>16.488905670000001</v>
      </c>
    </row>
    <row r="34" spans="2:7" x14ac:dyDescent="0.25">
      <c r="B34" t="s">
        <v>73</v>
      </c>
      <c r="C34" t="s">
        <v>18</v>
      </c>
      <c r="D34" s="100">
        <v>291427488.12</v>
      </c>
      <c r="E34" t="s">
        <v>82</v>
      </c>
      <c r="F34">
        <v>2016</v>
      </c>
      <c r="G34">
        <f t="shared" si="0"/>
        <v>291.42748812000002</v>
      </c>
    </row>
    <row r="35" spans="2:7" x14ac:dyDescent="0.25">
      <c r="B35" t="s">
        <v>73</v>
      </c>
      <c r="C35" t="s">
        <v>19</v>
      </c>
      <c r="D35" s="100">
        <v>3335112.81</v>
      </c>
      <c r="E35" t="s">
        <v>82</v>
      </c>
      <c r="F35">
        <v>2016</v>
      </c>
      <c r="G35">
        <f t="shared" si="0"/>
        <v>3.33511281</v>
      </c>
    </row>
    <row r="36" spans="2:7" x14ac:dyDescent="0.25">
      <c r="B36" t="s">
        <v>73</v>
      </c>
      <c r="C36" t="s">
        <v>20</v>
      </c>
      <c r="D36" s="100">
        <v>2269970.67</v>
      </c>
      <c r="E36" t="s">
        <v>82</v>
      </c>
      <c r="F36">
        <v>2016</v>
      </c>
      <c r="G36">
        <f t="shared" si="0"/>
        <v>2.2699706699999997</v>
      </c>
    </row>
    <row r="37" spans="2:7" x14ac:dyDescent="0.25">
      <c r="B37" t="s">
        <v>73</v>
      </c>
      <c r="C37" t="s">
        <v>25</v>
      </c>
      <c r="D37" s="100">
        <v>18737764.82</v>
      </c>
      <c r="E37" t="s">
        <v>82</v>
      </c>
      <c r="F37">
        <v>2016</v>
      </c>
      <c r="G37">
        <f t="shared" si="0"/>
        <v>18.737764819999999</v>
      </c>
    </row>
    <row r="38" spans="2:7" x14ac:dyDescent="0.25">
      <c r="B38" t="s">
        <v>73</v>
      </c>
      <c r="C38" t="s">
        <v>21</v>
      </c>
      <c r="D38" s="100">
        <v>1039977.6</v>
      </c>
      <c r="E38" t="s">
        <v>82</v>
      </c>
      <c r="F38">
        <v>2016</v>
      </c>
      <c r="G38">
        <f t="shared" si="0"/>
        <v>1.0399776000000001</v>
      </c>
    </row>
    <row r="39" spans="2:7" x14ac:dyDescent="0.25">
      <c r="B39" t="s">
        <v>73</v>
      </c>
      <c r="C39" t="s">
        <v>26</v>
      </c>
      <c r="D39" s="100">
        <v>645873</v>
      </c>
      <c r="E39" t="s">
        <v>82</v>
      </c>
      <c r="F39">
        <v>2016</v>
      </c>
      <c r="G39">
        <f t="shared" si="0"/>
        <v>0.64587300000000003</v>
      </c>
    </row>
    <row r="40" spans="2:7" x14ac:dyDescent="0.25">
      <c r="B40" t="s">
        <v>73</v>
      </c>
      <c r="C40" t="s">
        <v>27</v>
      </c>
      <c r="D40" s="100">
        <v>35246071</v>
      </c>
      <c r="E40" t="s">
        <v>82</v>
      </c>
      <c r="F40">
        <v>2016</v>
      </c>
      <c r="G40">
        <f t="shared" si="0"/>
        <v>35.246071000000001</v>
      </c>
    </row>
    <row r="41" spans="2:7" x14ac:dyDescent="0.25">
      <c r="B41" t="s">
        <v>77</v>
      </c>
      <c r="C41" t="s">
        <v>17</v>
      </c>
      <c r="D41" s="100">
        <v>36782485.899999999</v>
      </c>
      <c r="E41" t="s">
        <v>82</v>
      </c>
      <c r="F41">
        <v>2016</v>
      </c>
      <c r="G41">
        <f t="shared" si="0"/>
        <v>36.782485899999998</v>
      </c>
    </row>
    <row r="42" spans="2:7" x14ac:dyDescent="0.25">
      <c r="B42" t="s">
        <v>77</v>
      </c>
      <c r="C42" t="s">
        <v>18</v>
      </c>
      <c r="D42" s="100">
        <v>91062875.329999998</v>
      </c>
      <c r="E42" t="s">
        <v>82</v>
      </c>
      <c r="F42">
        <v>2016</v>
      </c>
      <c r="G42">
        <f t="shared" si="0"/>
        <v>91.062875329999997</v>
      </c>
    </row>
    <row r="43" spans="2:7" x14ac:dyDescent="0.25">
      <c r="B43" t="s">
        <v>77</v>
      </c>
      <c r="C43" t="s">
        <v>19</v>
      </c>
      <c r="D43" s="100">
        <v>6785403.9800000004</v>
      </c>
      <c r="E43" t="s">
        <v>82</v>
      </c>
      <c r="F43">
        <v>2016</v>
      </c>
      <c r="G43">
        <f t="shared" si="0"/>
        <v>6.7854039800000008</v>
      </c>
    </row>
    <row r="44" spans="2:7" x14ac:dyDescent="0.25">
      <c r="B44" t="s">
        <v>77</v>
      </c>
      <c r="C44" t="s">
        <v>75</v>
      </c>
      <c r="D44" s="100">
        <v>315715839.77999997</v>
      </c>
      <c r="E44" t="s">
        <v>82</v>
      </c>
      <c r="F44">
        <v>2016</v>
      </c>
      <c r="G44">
        <f t="shared" si="0"/>
        <v>315.71583977999995</v>
      </c>
    </row>
    <row r="45" spans="2:7" x14ac:dyDescent="0.25">
      <c r="B45" t="s">
        <v>77</v>
      </c>
      <c r="C45" t="s">
        <v>25</v>
      </c>
      <c r="D45" s="100">
        <v>51.77</v>
      </c>
      <c r="E45" t="s">
        <v>82</v>
      </c>
      <c r="F45">
        <v>2016</v>
      </c>
      <c r="G45">
        <f t="shared" si="0"/>
        <v>5.1770000000000001E-5</v>
      </c>
    </row>
    <row r="46" spans="2:7" x14ac:dyDescent="0.25">
      <c r="B46" t="s">
        <v>77</v>
      </c>
      <c r="C46" t="s">
        <v>76</v>
      </c>
      <c r="D46" s="100">
        <v>647430322.86000001</v>
      </c>
      <c r="E46" t="s">
        <v>82</v>
      </c>
      <c r="F46">
        <v>2016</v>
      </c>
      <c r="G46">
        <f t="shared" si="0"/>
        <v>647.43032286000005</v>
      </c>
    </row>
    <row r="47" spans="2:7" x14ac:dyDescent="0.25">
      <c r="B47" t="s">
        <v>77</v>
      </c>
      <c r="C47" t="s">
        <v>26</v>
      </c>
      <c r="D47" s="100">
        <v>17650162</v>
      </c>
      <c r="E47" t="s">
        <v>82</v>
      </c>
      <c r="F47">
        <v>2016</v>
      </c>
      <c r="G47">
        <f t="shared" si="0"/>
        <v>17.650162000000002</v>
      </c>
    </row>
    <row r="48" spans="2:7" x14ac:dyDescent="0.25">
      <c r="B48" t="s">
        <v>77</v>
      </c>
      <c r="C48" t="s">
        <v>23</v>
      </c>
      <c r="D48" s="100">
        <v>93999.41</v>
      </c>
      <c r="E48" t="s">
        <v>82</v>
      </c>
      <c r="F48">
        <v>2016</v>
      </c>
      <c r="G48">
        <f t="shared" si="0"/>
        <v>9.3999410000000005E-2</v>
      </c>
    </row>
    <row r="49" spans="2:7" x14ac:dyDescent="0.25">
      <c r="B49" t="s">
        <v>77</v>
      </c>
      <c r="C49" t="s">
        <v>27</v>
      </c>
      <c r="D49" s="100">
        <v>63509397</v>
      </c>
      <c r="E49" t="s">
        <v>82</v>
      </c>
      <c r="F49">
        <v>2016</v>
      </c>
      <c r="G49">
        <f t="shared" si="0"/>
        <v>63.509397</v>
      </c>
    </row>
    <row r="50" spans="2:7" x14ac:dyDescent="0.25">
      <c r="B50" t="s">
        <v>77</v>
      </c>
      <c r="C50" t="s">
        <v>28</v>
      </c>
      <c r="D50" s="100">
        <v>342367</v>
      </c>
      <c r="E50" t="s">
        <v>82</v>
      </c>
      <c r="F50">
        <v>2016</v>
      </c>
      <c r="G50">
        <f t="shared" si="0"/>
        <v>0.34236699999999998</v>
      </c>
    </row>
    <row r="51" spans="2:7" x14ac:dyDescent="0.25">
      <c r="B51" t="s">
        <v>78</v>
      </c>
      <c r="C51" t="s">
        <v>17</v>
      </c>
      <c r="D51" s="100">
        <v>437155.32</v>
      </c>
      <c r="E51" t="s">
        <v>82</v>
      </c>
      <c r="F51">
        <v>2016</v>
      </c>
      <c r="G51">
        <f t="shared" si="0"/>
        <v>0.43715532000000001</v>
      </c>
    </row>
    <row r="52" spans="2:7" x14ac:dyDescent="0.25">
      <c r="B52" t="s">
        <v>78</v>
      </c>
      <c r="C52" t="s">
        <v>25</v>
      </c>
      <c r="D52" s="100">
        <v>65035.26</v>
      </c>
      <c r="E52" t="s">
        <v>82</v>
      </c>
      <c r="F52">
        <v>2016</v>
      </c>
      <c r="G52">
        <f t="shared" si="0"/>
        <v>6.5035259999999998E-2</v>
      </c>
    </row>
    <row r="53" spans="2:7" x14ac:dyDescent="0.25">
      <c r="B53" t="s">
        <v>78</v>
      </c>
      <c r="C53" t="s">
        <v>26</v>
      </c>
      <c r="D53" s="100">
        <v>11032082</v>
      </c>
      <c r="E53" t="s">
        <v>82</v>
      </c>
      <c r="F53">
        <v>2016</v>
      </c>
      <c r="G53">
        <f t="shared" si="0"/>
        <v>11.032082000000001</v>
      </c>
    </row>
    <row r="54" spans="2:7" x14ac:dyDescent="0.25">
      <c r="B54" t="s">
        <v>78</v>
      </c>
      <c r="C54" t="s">
        <v>27</v>
      </c>
      <c r="D54" s="100">
        <v>5486221</v>
      </c>
      <c r="E54" t="s">
        <v>82</v>
      </c>
      <c r="F54">
        <v>2016</v>
      </c>
      <c r="G54">
        <f t="shared" si="0"/>
        <v>5.4862209999999996</v>
      </c>
    </row>
    <row r="55" spans="2:7" x14ac:dyDescent="0.25">
      <c r="B55" t="s">
        <v>79</v>
      </c>
      <c r="C55" t="s">
        <v>17</v>
      </c>
      <c r="D55" s="100">
        <v>141956603.09999999</v>
      </c>
      <c r="E55" t="s">
        <v>82</v>
      </c>
      <c r="F55">
        <v>2016</v>
      </c>
      <c r="G55">
        <f t="shared" si="0"/>
        <v>141.9566031</v>
      </c>
    </row>
    <row r="56" spans="2:7" x14ac:dyDescent="0.25">
      <c r="B56" t="s">
        <v>79</v>
      </c>
      <c r="C56" t="s">
        <v>18</v>
      </c>
      <c r="D56" s="100">
        <v>26117823.93</v>
      </c>
      <c r="E56" t="s">
        <v>82</v>
      </c>
      <c r="F56">
        <v>2016</v>
      </c>
      <c r="G56">
        <f t="shared" si="0"/>
        <v>26.11782393</v>
      </c>
    </row>
    <row r="57" spans="2:7" x14ac:dyDescent="0.25">
      <c r="B57" t="s">
        <v>79</v>
      </c>
      <c r="C57" t="s">
        <v>20</v>
      </c>
      <c r="D57" s="100">
        <v>1339740.06</v>
      </c>
      <c r="E57" t="s">
        <v>82</v>
      </c>
      <c r="F57">
        <v>2016</v>
      </c>
      <c r="G57">
        <f t="shared" si="0"/>
        <v>1.33974006</v>
      </c>
    </row>
    <row r="58" spans="2:7" x14ac:dyDescent="0.25">
      <c r="B58" t="s">
        <v>79</v>
      </c>
      <c r="C58" t="s">
        <v>25</v>
      </c>
      <c r="D58" s="100">
        <v>8010088.2199999997</v>
      </c>
      <c r="E58" t="s">
        <v>82</v>
      </c>
      <c r="F58">
        <v>2016</v>
      </c>
      <c r="G58">
        <f t="shared" si="0"/>
        <v>8.0100882200000001</v>
      </c>
    </row>
    <row r="59" spans="2:7" x14ac:dyDescent="0.25">
      <c r="B59" t="s">
        <v>79</v>
      </c>
      <c r="C59" t="s">
        <v>21</v>
      </c>
      <c r="D59" s="100">
        <v>709211.76</v>
      </c>
      <c r="E59" t="s">
        <v>82</v>
      </c>
      <c r="F59">
        <v>2016</v>
      </c>
      <c r="G59">
        <f t="shared" si="0"/>
        <v>0.70921175999999997</v>
      </c>
    </row>
    <row r="60" spans="2:7" x14ac:dyDescent="0.25">
      <c r="B60" t="s">
        <v>79</v>
      </c>
      <c r="C60" t="s">
        <v>26</v>
      </c>
      <c r="D60" s="100">
        <v>608830</v>
      </c>
      <c r="E60" t="s">
        <v>82</v>
      </c>
      <c r="F60">
        <v>2016</v>
      </c>
      <c r="G60">
        <f t="shared" si="0"/>
        <v>0.60882999999999998</v>
      </c>
    </row>
    <row r="61" spans="2:7" x14ac:dyDescent="0.25">
      <c r="B61" t="s">
        <v>79</v>
      </c>
      <c r="C61" t="s">
        <v>23</v>
      </c>
      <c r="D61" s="100">
        <v>1841610.15</v>
      </c>
      <c r="E61" t="s">
        <v>82</v>
      </c>
      <c r="F61">
        <v>2016</v>
      </c>
      <c r="G61">
        <f t="shared" si="0"/>
        <v>1.8416101499999999</v>
      </c>
    </row>
    <row r="62" spans="2:7" x14ac:dyDescent="0.25">
      <c r="B62" t="s">
        <v>79</v>
      </c>
      <c r="C62" t="s">
        <v>27</v>
      </c>
      <c r="D62" s="100">
        <v>3522088</v>
      </c>
      <c r="E62" t="s">
        <v>82</v>
      </c>
      <c r="F62">
        <v>2016</v>
      </c>
      <c r="G62">
        <f t="shared" si="0"/>
        <v>3.5220880000000001</v>
      </c>
    </row>
    <row r="63" spans="2:7" x14ac:dyDescent="0.25">
      <c r="B63" t="s">
        <v>80</v>
      </c>
      <c r="C63" t="s">
        <v>17</v>
      </c>
      <c r="D63" s="100">
        <v>65471038.219999999</v>
      </c>
      <c r="E63" t="s">
        <v>82</v>
      </c>
      <c r="F63">
        <v>2016</v>
      </c>
      <c r="G63">
        <f t="shared" si="0"/>
        <v>65.471038219999997</v>
      </c>
    </row>
    <row r="64" spans="2:7" x14ac:dyDescent="0.25">
      <c r="B64" t="s">
        <v>80</v>
      </c>
      <c r="C64" t="s">
        <v>18</v>
      </c>
      <c r="D64" s="100">
        <v>16569918.77</v>
      </c>
      <c r="E64" t="s">
        <v>82</v>
      </c>
      <c r="F64">
        <v>2016</v>
      </c>
      <c r="G64">
        <f t="shared" si="0"/>
        <v>16.569918770000001</v>
      </c>
    </row>
    <row r="65" spans="2:7" x14ac:dyDescent="0.25">
      <c r="B65" t="s">
        <v>80</v>
      </c>
      <c r="C65" t="s">
        <v>19</v>
      </c>
      <c r="D65" s="100">
        <v>5801736.6799999997</v>
      </c>
      <c r="E65" t="s">
        <v>82</v>
      </c>
      <c r="F65">
        <v>2016</v>
      </c>
      <c r="G65">
        <f t="shared" si="0"/>
        <v>5.8017366799999994</v>
      </c>
    </row>
    <row r="66" spans="2:7" x14ac:dyDescent="0.25">
      <c r="B66" t="s">
        <v>80</v>
      </c>
      <c r="C66" t="s">
        <v>25</v>
      </c>
      <c r="D66" s="100">
        <v>3191395.53</v>
      </c>
      <c r="E66" t="s">
        <v>82</v>
      </c>
      <c r="F66">
        <v>2016</v>
      </c>
      <c r="G66">
        <f t="shared" si="0"/>
        <v>3.1913955299999999</v>
      </c>
    </row>
    <row r="67" spans="2:7" x14ac:dyDescent="0.25">
      <c r="B67" t="s">
        <v>80</v>
      </c>
      <c r="C67" t="s">
        <v>26</v>
      </c>
      <c r="D67" s="100">
        <v>25143296</v>
      </c>
      <c r="E67" t="s">
        <v>82</v>
      </c>
      <c r="F67">
        <v>2016</v>
      </c>
      <c r="G67">
        <f t="shared" si="0"/>
        <v>25.143295999999999</v>
      </c>
    </row>
    <row r="68" spans="2:7" x14ac:dyDescent="0.25">
      <c r="B68" t="s">
        <v>80</v>
      </c>
      <c r="C68" t="s">
        <v>23</v>
      </c>
      <c r="D68" s="100">
        <v>17881</v>
      </c>
      <c r="E68" t="s">
        <v>82</v>
      </c>
      <c r="F68">
        <v>2016</v>
      </c>
      <c r="G68">
        <f t="shared" ref="G68:G125" si="1">+D68/1000000</f>
        <v>1.7881000000000001E-2</v>
      </c>
    </row>
    <row r="69" spans="2:7" x14ac:dyDescent="0.25">
      <c r="B69" t="s">
        <v>80</v>
      </c>
      <c r="C69" t="s">
        <v>27</v>
      </c>
      <c r="D69" s="100">
        <v>58233032</v>
      </c>
      <c r="E69" t="s">
        <v>82</v>
      </c>
      <c r="F69">
        <v>2016</v>
      </c>
      <c r="G69">
        <f t="shared" si="1"/>
        <v>58.233032000000001</v>
      </c>
    </row>
    <row r="70" spans="2:7" x14ac:dyDescent="0.25">
      <c r="B70" t="s">
        <v>80</v>
      </c>
      <c r="C70" t="s">
        <v>28</v>
      </c>
      <c r="D70" s="100">
        <v>460835</v>
      </c>
      <c r="E70" t="s">
        <v>82</v>
      </c>
      <c r="F70">
        <v>2016</v>
      </c>
      <c r="G70">
        <f t="shared" si="1"/>
        <v>0.46083499999999999</v>
      </c>
    </row>
    <row r="71" spans="2:7" x14ac:dyDescent="0.25">
      <c r="B71" t="s">
        <v>81</v>
      </c>
      <c r="C71" t="s">
        <v>17</v>
      </c>
      <c r="D71" s="100">
        <v>133244656.68000001</v>
      </c>
      <c r="E71" t="s">
        <v>82</v>
      </c>
      <c r="F71">
        <v>2016</v>
      </c>
      <c r="G71">
        <f t="shared" si="1"/>
        <v>133.24465668000002</v>
      </c>
    </row>
    <row r="72" spans="2:7" x14ac:dyDescent="0.25">
      <c r="B72" t="s">
        <v>81</v>
      </c>
      <c r="C72" t="s">
        <v>18</v>
      </c>
      <c r="D72" s="100">
        <v>25589651.559999999</v>
      </c>
      <c r="E72" t="s">
        <v>82</v>
      </c>
      <c r="F72">
        <v>2016</v>
      </c>
      <c r="G72">
        <f t="shared" si="1"/>
        <v>25.58965156</v>
      </c>
    </row>
    <row r="73" spans="2:7" x14ac:dyDescent="0.25">
      <c r="B73" t="s">
        <v>81</v>
      </c>
      <c r="C73" t="s">
        <v>19</v>
      </c>
      <c r="D73" s="100">
        <v>530021.91</v>
      </c>
      <c r="E73" t="s">
        <v>82</v>
      </c>
      <c r="F73">
        <v>2016</v>
      </c>
      <c r="G73">
        <f t="shared" si="1"/>
        <v>0.53002190999999998</v>
      </c>
    </row>
    <row r="74" spans="2:7" x14ac:dyDescent="0.25">
      <c r="B74" t="s">
        <v>81</v>
      </c>
      <c r="C74" t="s">
        <v>25</v>
      </c>
      <c r="D74" s="100">
        <v>8023809.6500000004</v>
      </c>
      <c r="E74" t="s">
        <v>82</v>
      </c>
      <c r="F74">
        <v>2016</v>
      </c>
      <c r="G74">
        <f t="shared" si="1"/>
        <v>8.0238096500000005</v>
      </c>
    </row>
    <row r="75" spans="2:7" x14ac:dyDescent="0.25">
      <c r="B75" t="s">
        <v>81</v>
      </c>
      <c r="C75" t="s">
        <v>21</v>
      </c>
      <c r="D75" s="100">
        <v>8603.1200000000008</v>
      </c>
      <c r="E75" t="s">
        <v>82</v>
      </c>
      <c r="F75">
        <v>2016</v>
      </c>
      <c r="G75">
        <f t="shared" si="1"/>
        <v>8.6031200000000006E-3</v>
      </c>
    </row>
    <row r="76" spans="2:7" x14ac:dyDescent="0.25">
      <c r="B76" t="s">
        <v>81</v>
      </c>
      <c r="C76" t="s">
        <v>23</v>
      </c>
      <c r="D76" s="100">
        <v>6066662.7400000002</v>
      </c>
      <c r="E76" t="s">
        <v>82</v>
      </c>
      <c r="F76">
        <v>2016</v>
      </c>
      <c r="G76">
        <f t="shared" si="1"/>
        <v>6.0666627399999999</v>
      </c>
    </row>
    <row r="77" spans="2:7" x14ac:dyDescent="0.25">
      <c r="B77" t="s">
        <v>81</v>
      </c>
      <c r="C77" t="s">
        <v>27</v>
      </c>
      <c r="D77" s="100">
        <v>5443876</v>
      </c>
      <c r="E77" t="s">
        <v>82</v>
      </c>
      <c r="F77">
        <v>2016</v>
      </c>
      <c r="G77">
        <f t="shared" si="1"/>
        <v>5.4438760000000004</v>
      </c>
    </row>
    <row r="78" spans="2:7" x14ac:dyDescent="0.25">
      <c r="B78" t="s">
        <v>73</v>
      </c>
      <c r="C78" t="s">
        <v>18</v>
      </c>
      <c r="D78" s="100">
        <v>87453296.980000004</v>
      </c>
      <c r="E78" t="s">
        <v>82</v>
      </c>
      <c r="F78">
        <v>2017</v>
      </c>
      <c r="G78">
        <f t="shared" si="1"/>
        <v>87.453296980000005</v>
      </c>
    </row>
    <row r="79" spans="2:7" x14ac:dyDescent="0.25">
      <c r="B79" t="s">
        <v>73</v>
      </c>
      <c r="C79" t="s">
        <v>19</v>
      </c>
      <c r="D79" s="100">
        <v>1414197.37</v>
      </c>
      <c r="E79" t="s">
        <v>82</v>
      </c>
      <c r="F79">
        <v>2017</v>
      </c>
      <c r="G79">
        <f t="shared" si="1"/>
        <v>1.4141973700000001</v>
      </c>
    </row>
    <row r="80" spans="2:7" x14ac:dyDescent="0.25">
      <c r="B80" t="s">
        <v>73</v>
      </c>
      <c r="C80" t="s">
        <v>20</v>
      </c>
      <c r="D80" s="100">
        <v>1065799.27</v>
      </c>
      <c r="E80" t="s">
        <v>82</v>
      </c>
      <c r="F80">
        <v>2017</v>
      </c>
      <c r="G80">
        <f t="shared" si="1"/>
        <v>1.0657992700000001</v>
      </c>
    </row>
    <row r="81" spans="2:7" x14ac:dyDescent="0.25">
      <c r="B81" t="s">
        <v>73</v>
      </c>
      <c r="C81" t="s">
        <v>25</v>
      </c>
      <c r="D81" s="100">
        <v>8043556.79</v>
      </c>
      <c r="E81" t="s">
        <v>82</v>
      </c>
      <c r="F81">
        <v>2017</v>
      </c>
      <c r="G81">
        <f t="shared" si="1"/>
        <v>8.0435567900000002</v>
      </c>
    </row>
    <row r="82" spans="2:7" x14ac:dyDescent="0.25">
      <c r="B82" t="s">
        <v>73</v>
      </c>
      <c r="C82" t="s">
        <v>21</v>
      </c>
      <c r="D82" s="100">
        <v>129099.39</v>
      </c>
      <c r="E82" t="s">
        <v>82</v>
      </c>
      <c r="F82">
        <v>2017</v>
      </c>
      <c r="G82">
        <f t="shared" si="1"/>
        <v>0.12909939000000001</v>
      </c>
    </row>
    <row r="83" spans="2:7" x14ac:dyDescent="0.25">
      <c r="B83" t="s">
        <v>73</v>
      </c>
      <c r="C83" t="s">
        <v>26</v>
      </c>
      <c r="D83" s="100">
        <v>1482590</v>
      </c>
      <c r="E83" t="s">
        <v>82</v>
      </c>
      <c r="F83">
        <v>2017</v>
      </c>
      <c r="G83">
        <f t="shared" si="1"/>
        <v>1.4825900000000001</v>
      </c>
    </row>
    <row r="84" spans="2:7" x14ac:dyDescent="0.25">
      <c r="B84" t="s">
        <v>73</v>
      </c>
      <c r="C84" t="s">
        <v>27</v>
      </c>
      <c r="D84" s="100">
        <v>12252125</v>
      </c>
      <c r="E84" t="s">
        <v>82</v>
      </c>
      <c r="F84">
        <v>2017</v>
      </c>
      <c r="G84">
        <f t="shared" si="1"/>
        <v>12.252124999999999</v>
      </c>
    </row>
    <row r="85" spans="2:7" x14ac:dyDescent="0.25">
      <c r="B85" t="s">
        <v>77</v>
      </c>
      <c r="C85" t="s">
        <v>18</v>
      </c>
      <c r="D85" s="100">
        <v>46571724.840000004</v>
      </c>
      <c r="E85" t="s">
        <v>82</v>
      </c>
      <c r="F85">
        <v>2017</v>
      </c>
      <c r="G85">
        <f t="shared" si="1"/>
        <v>46.571724840000002</v>
      </c>
    </row>
    <row r="86" spans="2:7" x14ac:dyDescent="0.25">
      <c r="B86" t="s">
        <v>77</v>
      </c>
      <c r="C86" t="s">
        <v>19</v>
      </c>
      <c r="D86" s="100">
        <v>3270866.57</v>
      </c>
      <c r="E86" t="s">
        <v>82</v>
      </c>
      <c r="F86">
        <v>2017</v>
      </c>
      <c r="G86">
        <f t="shared" si="1"/>
        <v>3.2708665699999999</v>
      </c>
    </row>
    <row r="87" spans="2:7" x14ac:dyDescent="0.25">
      <c r="B87" t="s">
        <v>77</v>
      </c>
      <c r="C87" t="s">
        <v>75</v>
      </c>
      <c r="D87" s="100">
        <v>79158418.670000002</v>
      </c>
      <c r="E87" t="s">
        <v>82</v>
      </c>
      <c r="F87">
        <v>2017</v>
      </c>
      <c r="G87">
        <f t="shared" si="1"/>
        <v>79.158418670000003</v>
      </c>
    </row>
    <row r="88" spans="2:7" x14ac:dyDescent="0.25">
      <c r="B88" t="s">
        <v>77</v>
      </c>
      <c r="C88" t="s">
        <v>25</v>
      </c>
      <c r="D88" s="100">
        <v>81.63</v>
      </c>
      <c r="E88" t="s">
        <v>82</v>
      </c>
      <c r="F88">
        <v>2017</v>
      </c>
      <c r="G88">
        <f t="shared" si="1"/>
        <v>8.1629999999999989E-5</v>
      </c>
    </row>
    <row r="89" spans="2:7" x14ac:dyDescent="0.25">
      <c r="B89" t="s">
        <v>77</v>
      </c>
      <c r="C89" t="s">
        <v>76</v>
      </c>
      <c r="D89" s="100">
        <v>322710026.57999998</v>
      </c>
      <c r="E89" t="s">
        <v>82</v>
      </c>
      <c r="F89">
        <v>2017</v>
      </c>
      <c r="G89">
        <f t="shared" si="1"/>
        <v>322.71002657999998</v>
      </c>
    </row>
    <row r="90" spans="2:7" x14ac:dyDescent="0.25">
      <c r="B90" t="s">
        <v>77</v>
      </c>
      <c r="C90" t="s">
        <v>26</v>
      </c>
      <c r="D90" s="100">
        <v>11244503</v>
      </c>
      <c r="E90" t="s">
        <v>82</v>
      </c>
      <c r="F90">
        <v>2017</v>
      </c>
      <c r="G90">
        <f t="shared" si="1"/>
        <v>11.244503</v>
      </c>
    </row>
    <row r="91" spans="2:7" x14ac:dyDescent="0.25">
      <c r="B91" t="s">
        <v>77</v>
      </c>
      <c r="C91" t="s">
        <v>27</v>
      </c>
      <c r="D91" s="100">
        <v>24828096</v>
      </c>
      <c r="E91" t="s">
        <v>82</v>
      </c>
      <c r="F91">
        <v>2017</v>
      </c>
      <c r="G91">
        <f t="shared" si="1"/>
        <v>24.828095999999999</v>
      </c>
    </row>
    <row r="92" spans="2:7" x14ac:dyDescent="0.25">
      <c r="B92" t="s">
        <v>78</v>
      </c>
      <c r="C92" t="s">
        <v>25</v>
      </c>
      <c r="D92" s="100">
        <v>8816</v>
      </c>
      <c r="E92" t="s">
        <v>82</v>
      </c>
      <c r="F92">
        <v>2017</v>
      </c>
      <c r="G92">
        <f t="shared" si="1"/>
        <v>8.8159999999999992E-3</v>
      </c>
    </row>
    <row r="93" spans="2:7" x14ac:dyDescent="0.25">
      <c r="B93" t="s">
        <v>78</v>
      </c>
      <c r="C93" t="s">
        <v>27</v>
      </c>
      <c r="D93" s="100">
        <v>2916022</v>
      </c>
      <c r="E93" t="s">
        <v>82</v>
      </c>
      <c r="F93">
        <v>2017</v>
      </c>
      <c r="G93">
        <f t="shared" si="1"/>
        <v>2.9160219999999999</v>
      </c>
    </row>
    <row r="94" spans="2:7" x14ac:dyDescent="0.25">
      <c r="B94" t="s">
        <v>79</v>
      </c>
      <c r="C94" t="s">
        <v>18</v>
      </c>
      <c r="D94" s="100">
        <v>14321625.32</v>
      </c>
      <c r="E94" t="s">
        <v>82</v>
      </c>
      <c r="F94">
        <v>2017</v>
      </c>
      <c r="G94">
        <f t="shared" si="1"/>
        <v>14.321625320000001</v>
      </c>
    </row>
    <row r="95" spans="2:7" x14ac:dyDescent="0.25">
      <c r="B95" t="s">
        <v>79</v>
      </c>
      <c r="C95" t="s">
        <v>20</v>
      </c>
      <c r="D95" s="100">
        <v>1146366.98</v>
      </c>
      <c r="E95" t="s">
        <v>82</v>
      </c>
      <c r="F95">
        <v>2017</v>
      </c>
      <c r="G95">
        <f t="shared" si="1"/>
        <v>1.14636698</v>
      </c>
    </row>
    <row r="96" spans="2:7" x14ac:dyDescent="0.25">
      <c r="B96" t="s">
        <v>79</v>
      </c>
      <c r="C96" t="s">
        <v>25</v>
      </c>
      <c r="D96" s="100">
        <v>2920098.4</v>
      </c>
      <c r="E96" t="s">
        <v>82</v>
      </c>
      <c r="F96">
        <v>2017</v>
      </c>
      <c r="G96">
        <f t="shared" si="1"/>
        <v>2.9200984000000001</v>
      </c>
    </row>
    <row r="97" spans="2:7" x14ac:dyDescent="0.25">
      <c r="B97" t="s">
        <v>79</v>
      </c>
      <c r="C97" t="s">
        <v>21</v>
      </c>
      <c r="D97" s="100">
        <v>11743.23</v>
      </c>
      <c r="E97" t="s">
        <v>82</v>
      </c>
      <c r="F97">
        <v>2017</v>
      </c>
      <c r="G97">
        <f t="shared" si="1"/>
        <v>1.174323E-2</v>
      </c>
    </row>
    <row r="98" spans="2:7" x14ac:dyDescent="0.25">
      <c r="B98" t="s">
        <v>79</v>
      </c>
      <c r="C98" t="s">
        <v>27</v>
      </c>
      <c r="D98" s="100">
        <v>2080963</v>
      </c>
      <c r="E98" t="s">
        <v>82</v>
      </c>
      <c r="F98">
        <v>2017</v>
      </c>
      <c r="G98">
        <f t="shared" si="1"/>
        <v>2.0809630000000001</v>
      </c>
    </row>
    <row r="99" spans="2:7" x14ac:dyDescent="0.25">
      <c r="B99" t="s">
        <v>80</v>
      </c>
      <c r="C99" t="s">
        <v>18</v>
      </c>
      <c r="D99" s="100">
        <v>14707657.32</v>
      </c>
      <c r="E99" t="s">
        <v>82</v>
      </c>
      <c r="F99">
        <v>2017</v>
      </c>
      <c r="G99">
        <f t="shared" si="1"/>
        <v>14.707657320000001</v>
      </c>
    </row>
    <row r="100" spans="2:7" x14ac:dyDescent="0.25">
      <c r="B100" t="s">
        <v>80</v>
      </c>
      <c r="C100" t="s">
        <v>19</v>
      </c>
      <c r="D100" s="100">
        <v>2648753.09</v>
      </c>
      <c r="E100" t="s">
        <v>82</v>
      </c>
      <c r="F100">
        <v>2017</v>
      </c>
      <c r="G100">
        <f t="shared" si="1"/>
        <v>2.64875309</v>
      </c>
    </row>
    <row r="101" spans="2:7" x14ac:dyDescent="0.25">
      <c r="B101" t="s">
        <v>80</v>
      </c>
      <c r="C101" t="s">
        <v>25</v>
      </c>
      <c r="D101" s="100">
        <v>1071940.6399999999</v>
      </c>
      <c r="E101" t="s">
        <v>82</v>
      </c>
      <c r="F101">
        <v>2017</v>
      </c>
      <c r="G101">
        <f t="shared" si="1"/>
        <v>1.07194064</v>
      </c>
    </row>
    <row r="102" spans="2:7" x14ac:dyDescent="0.25">
      <c r="B102" t="s">
        <v>80</v>
      </c>
      <c r="C102" t="s">
        <v>26</v>
      </c>
      <c r="D102" s="100">
        <v>6079544</v>
      </c>
      <c r="E102" t="s">
        <v>82</v>
      </c>
      <c r="F102">
        <v>2017</v>
      </c>
      <c r="G102">
        <f t="shared" si="1"/>
        <v>6.0795440000000003</v>
      </c>
    </row>
    <row r="103" spans="2:7" x14ac:dyDescent="0.25">
      <c r="B103" t="s">
        <v>80</v>
      </c>
      <c r="C103" t="s">
        <v>27</v>
      </c>
      <c r="D103" s="100">
        <v>30426821</v>
      </c>
      <c r="E103" t="s">
        <v>82</v>
      </c>
      <c r="F103">
        <v>2017</v>
      </c>
      <c r="G103">
        <f t="shared" si="1"/>
        <v>30.426821</v>
      </c>
    </row>
    <row r="104" spans="2:7" x14ac:dyDescent="0.25">
      <c r="B104" t="s">
        <v>81</v>
      </c>
      <c r="C104" t="s">
        <v>18</v>
      </c>
      <c r="D104" s="100">
        <v>13229764.65</v>
      </c>
      <c r="E104" t="s">
        <v>82</v>
      </c>
      <c r="F104">
        <v>2017</v>
      </c>
      <c r="G104">
        <f t="shared" si="1"/>
        <v>13.22976465</v>
      </c>
    </row>
    <row r="105" spans="2:7" x14ac:dyDescent="0.25">
      <c r="B105" t="s">
        <v>81</v>
      </c>
      <c r="C105" t="s">
        <v>19</v>
      </c>
      <c r="D105" s="100">
        <v>269448.21000000002</v>
      </c>
      <c r="E105" t="s">
        <v>82</v>
      </c>
      <c r="F105">
        <v>2017</v>
      </c>
      <c r="G105">
        <f t="shared" si="1"/>
        <v>0.26944821000000002</v>
      </c>
    </row>
    <row r="106" spans="2:7" x14ac:dyDescent="0.25">
      <c r="B106" t="s">
        <v>81</v>
      </c>
      <c r="C106" t="s">
        <v>25</v>
      </c>
      <c r="D106" s="100">
        <v>3102296.95</v>
      </c>
      <c r="E106" t="s">
        <v>82</v>
      </c>
      <c r="F106">
        <v>2017</v>
      </c>
      <c r="G106">
        <f t="shared" si="1"/>
        <v>3.1022969500000004</v>
      </c>
    </row>
    <row r="107" spans="2:7" x14ac:dyDescent="0.25">
      <c r="B107" t="s">
        <v>81</v>
      </c>
      <c r="C107" t="s">
        <v>21</v>
      </c>
      <c r="D107" s="100">
        <v>1257.46</v>
      </c>
      <c r="E107" t="s">
        <v>82</v>
      </c>
      <c r="F107">
        <v>2017</v>
      </c>
      <c r="G107">
        <f t="shared" si="1"/>
        <v>1.25746E-3</v>
      </c>
    </row>
    <row r="108" spans="2:7" x14ac:dyDescent="0.25">
      <c r="B108" t="s">
        <v>81</v>
      </c>
      <c r="C108" t="s">
        <v>27</v>
      </c>
      <c r="D108" s="100">
        <v>2806002</v>
      </c>
      <c r="E108" t="s">
        <v>82</v>
      </c>
      <c r="F108">
        <v>2017</v>
      </c>
      <c r="G108">
        <f t="shared" si="1"/>
        <v>2.8060019999999999</v>
      </c>
    </row>
    <row r="109" spans="2:7" x14ac:dyDescent="0.25">
      <c r="B109" t="s">
        <v>73</v>
      </c>
      <c r="C109" t="s">
        <v>18</v>
      </c>
      <c r="D109" s="100">
        <v>16397493.24</v>
      </c>
      <c r="E109" t="s">
        <v>74</v>
      </c>
      <c r="F109">
        <v>2017</v>
      </c>
      <c r="G109">
        <f t="shared" si="1"/>
        <v>16.397493239999999</v>
      </c>
    </row>
    <row r="110" spans="2:7" x14ac:dyDescent="0.25">
      <c r="B110" t="s">
        <v>73</v>
      </c>
      <c r="C110" t="s">
        <v>19</v>
      </c>
      <c r="D110" s="100">
        <v>471399.14</v>
      </c>
      <c r="E110" t="s">
        <v>74</v>
      </c>
      <c r="F110">
        <v>2017</v>
      </c>
      <c r="G110">
        <f t="shared" si="1"/>
        <v>0.47139913999999999</v>
      </c>
    </row>
    <row r="111" spans="2:7" x14ac:dyDescent="0.25">
      <c r="B111" t="s">
        <v>73</v>
      </c>
      <c r="C111" t="s">
        <v>20</v>
      </c>
      <c r="D111" s="100">
        <v>355266.55</v>
      </c>
      <c r="E111" t="s">
        <v>74</v>
      </c>
      <c r="F111">
        <v>2017</v>
      </c>
      <c r="G111">
        <f t="shared" si="1"/>
        <v>0.35526655000000001</v>
      </c>
    </row>
    <row r="112" spans="2:7" x14ac:dyDescent="0.25">
      <c r="B112" t="s">
        <v>73</v>
      </c>
      <c r="C112" t="s">
        <v>21</v>
      </c>
      <c r="D112" s="100">
        <v>43033.120000000003</v>
      </c>
      <c r="E112" t="s">
        <v>74</v>
      </c>
      <c r="F112">
        <v>2017</v>
      </c>
      <c r="G112">
        <f t="shared" si="1"/>
        <v>4.3033120000000001E-2</v>
      </c>
    </row>
    <row r="113" spans="2:7" x14ac:dyDescent="0.25">
      <c r="B113" t="s">
        <v>77</v>
      </c>
      <c r="C113" t="s">
        <v>18</v>
      </c>
      <c r="D113" s="100">
        <v>8732198.4299999997</v>
      </c>
      <c r="E113" t="s">
        <v>74</v>
      </c>
      <c r="F113">
        <v>2017</v>
      </c>
      <c r="G113">
        <f t="shared" si="1"/>
        <v>8.7321984300000004</v>
      </c>
    </row>
    <row r="114" spans="2:7" x14ac:dyDescent="0.25">
      <c r="B114" t="s">
        <v>77</v>
      </c>
      <c r="C114" t="s">
        <v>19</v>
      </c>
      <c r="D114" s="100">
        <v>1090289</v>
      </c>
      <c r="E114" t="s">
        <v>74</v>
      </c>
      <c r="F114">
        <v>2017</v>
      </c>
      <c r="G114">
        <f t="shared" si="1"/>
        <v>1.0902890000000001</v>
      </c>
    </row>
    <row r="115" spans="2:7" x14ac:dyDescent="0.25">
      <c r="B115" t="s">
        <v>77</v>
      </c>
      <c r="C115" t="s">
        <v>75</v>
      </c>
      <c r="D115" s="100">
        <v>26386139.59</v>
      </c>
      <c r="E115" t="s">
        <v>74</v>
      </c>
      <c r="F115">
        <v>2017</v>
      </c>
      <c r="G115">
        <f t="shared" si="1"/>
        <v>26.386139589999999</v>
      </c>
    </row>
    <row r="116" spans="2:7" x14ac:dyDescent="0.25">
      <c r="B116" t="s">
        <v>77</v>
      </c>
      <c r="C116" t="s">
        <v>76</v>
      </c>
      <c r="D116" s="100">
        <v>108327963.53</v>
      </c>
      <c r="E116" t="s">
        <v>74</v>
      </c>
      <c r="F116">
        <v>2017</v>
      </c>
      <c r="G116">
        <f t="shared" si="1"/>
        <v>108.32796353000001</v>
      </c>
    </row>
    <row r="117" spans="2:7" x14ac:dyDescent="0.25">
      <c r="B117" t="s">
        <v>79</v>
      </c>
      <c r="C117" t="s">
        <v>18</v>
      </c>
      <c r="D117" s="100">
        <v>2685304.75</v>
      </c>
      <c r="E117" t="s">
        <v>74</v>
      </c>
      <c r="F117">
        <v>2017</v>
      </c>
      <c r="G117">
        <f t="shared" si="1"/>
        <v>2.6853047499999998</v>
      </c>
    </row>
    <row r="118" spans="2:7" x14ac:dyDescent="0.25">
      <c r="B118" t="s">
        <v>79</v>
      </c>
      <c r="C118" t="s">
        <v>20</v>
      </c>
      <c r="D118" s="100">
        <v>382122.35</v>
      </c>
      <c r="E118" t="s">
        <v>74</v>
      </c>
      <c r="F118">
        <v>2017</v>
      </c>
      <c r="G118">
        <f t="shared" si="1"/>
        <v>0.38212235</v>
      </c>
    </row>
    <row r="119" spans="2:7" x14ac:dyDescent="0.25">
      <c r="B119" t="s">
        <v>79</v>
      </c>
      <c r="C119" t="s">
        <v>21</v>
      </c>
      <c r="D119" s="100">
        <v>3914.41</v>
      </c>
      <c r="E119" t="s">
        <v>74</v>
      </c>
      <c r="F119">
        <v>2017</v>
      </c>
      <c r="G119">
        <f t="shared" si="1"/>
        <v>3.9144100000000001E-3</v>
      </c>
    </row>
    <row r="120" spans="2:7" x14ac:dyDescent="0.25">
      <c r="B120" t="s">
        <v>80</v>
      </c>
      <c r="C120" t="s">
        <v>18</v>
      </c>
      <c r="D120" s="100">
        <v>2747030.61</v>
      </c>
      <c r="E120" t="s">
        <v>74</v>
      </c>
      <c r="F120">
        <v>2017</v>
      </c>
      <c r="G120">
        <f t="shared" si="1"/>
        <v>2.7470306099999999</v>
      </c>
    </row>
    <row r="121" spans="2:7" x14ac:dyDescent="0.25">
      <c r="B121" t="s">
        <v>80</v>
      </c>
      <c r="C121" t="s">
        <v>19</v>
      </c>
      <c r="D121" s="100">
        <v>875605.13</v>
      </c>
      <c r="E121" t="s">
        <v>74</v>
      </c>
      <c r="F121">
        <v>2017</v>
      </c>
      <c r="G121">
        <f t="shared" si="1"/>
        <v>0.87560512999999995</v>
      </c>
    </row>
    <row r="122" spans="2:7" x14ac:dyDescent="0.25">
      <c r="B122" t="s">
        <v>80</v>
      </c>
      <c r="C122" t="s">
        <v>24</v>
      </c>
      <c r="D122" s="100">
        <v>29874592.920000002</v>
      </c>
      <c r="E122" t="s">
        <v>74</v>
      </c>
      <c r="F122">
        <v>2017</v>
      </c>
      <c r="G122">
        <f t="shared" si="1"/>
        <v>29.874592920000001</v>
      </c>
    </row>
    <row r="123" spans="2:7" x14ac:dyDescent="0.25">
      <c r="B123" t="s">
        <v>81</v>
      </c>
      <c r="C123" t="s">
        <v>18</v>
      </c>
      <c r="D123" s="100">
        <v>2480580.88</v>
      </c>
      <c r="E123" t="s">
        <v>74</v>
      </c>
      <c r="F123">
        <v>2017</v>
      </c>
      <c r="G123">
        <f t="shared" si="1"/>
        <v>2.4805808799999998</v>
      </c>
    </row>
    <row r="124" spans="2:7" x14ac:dyDescent="0.25">
      <c r="B124" t="s">
        <v>81</v>
      </c>
      <c r="C124" t="s">
        <v>19</v>
      </c>
      <c r="D124" s="100">
        <v>89816.11</v>
      </c>
      <c r="E124" t="s">
        <v>74</v>
      </c>
      <c r="F124">
        <v>2017</v>
      </c>
      <c r="G124">
        <f t="shared" si="1"/>
        <v>8.9816110000000005E-2</v>
      </c>
    </row>
    <row r="125" spans="2:7" x14ac:dyDescent="0.25">
      <c r="B125" t="s">
        <v>81</v>
      </c>
      <c r="C125" t="s">
        <v>21</v>
      </c>
      <c r="D125" s="100">
        <v>419.16</v>
      </c>
      <c r="E125" t="s">
        <v>74</v>
      </c>
      <c r="F125">
        <v>2017</v>
      </c>
      <c r="G125">
        <f t="shared" si="1"/>
        <v>4.1916000000000002E-4</v>
      </c>
    </row>
    <row r="126" spans="2:7" x14ac:dyDescent="0.25">
      <c r="B126" s="27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24" t="s">
        <v>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2:15" x14ac:dyDescent="0.25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2:15" x14ac:dyDescent="0.25"/>
    <row r="11" spans="2:15" x14ac:dyDescent="0.25">
      <c r="G11" s="9"/>
    </row>
    <row r="12" spans="2:15" x14ac:dyDescent="0.25">
      <c r="F12" s="9" t="s">
        <v>64</v>
      </c>
      <c r="G12" s="9"/>
      <c r="J12" s="2">
        <v>2</v>
      </c>
    </row>
    <row r="13" spans="2:15" x14ac:dyDescent="0.25">
      <c r="G13" s="9" t="s">
        <v>65</v>
      </c>
      <c r="J13" s="2">
        <v>3</v>
      </c>
    </row>
    <row r="14" spans="2:15" x14ac:dyDescent="0.25">
      <c r="G14" s="9" t="s">
        <v>66</v>
      </c>
      <c r="J14" s="2">
        <v>4</v>
      </c>
    </row>
    <row r="15" spans="2:15" x14ac:dyDescent="0.25">
      <c r="G15" s="9" t="s">
        <v>67</v>
      </c>
      <c r="J15" s="2">
        <v>5</v>
      </c>
    </row>
    <row r="16" spans="2:15" x14ac:dyDescent="0.25">
      <c r="G16" s="9" t="s">
        <v>68</v>
      </c>
      <c r="J16" s="2">
        <v>6</v>
      </c>
    </row>
    <row r="17" spans="7:10" x14ac:dyDescent="0.25">
      <c r="G17" s="9" t="s">
        <v>69</v>
      </c>
      <c r="J17" s="2">
        <v>7</v>
      </c>
    </row>
    <row r="18" spans="7:10" x14ac:dyDescent="0.25">
      <c r="G18" s="23" t="s">
        <v>70</v>
      </c>
      <c r="J18" s="2">
        <v>8</v>
      </c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8"/>
  <sheetViews>
    <sheetView zoomScaleNormal="100" workbookViewId="0">
      <selection activeCell="B16" sqref="B1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22" customWidth="1"/>
    <col min="20" max="20" width="13.85546875" style="22" customWidth="1"/>
    <col min="21" max="21" width="13.28515625" style="22" customWidth="1"/>
    <col min="22" max="22" width="12.85546875" style="22" customWidth="1"/>
    <col min="23" max="23" width="13.5703125" style="22" customWidth="1"/>
    <col min="24" max="24" width="1.7109375" style="10" customWidth="1"/>
    <col min="25" max="16384" width="11.42578125" style="3" hidden="1"/>
  </cols>
  <sheetData>
    <row r="1" spans="2:16" x14ac:dyDescent="0.25">
      <c r="B1" s="125" t="s">
        <v>98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"/>
    </row>
    <row r="2" spans="2:16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1"/>
    </row>
    <row r="3" spans="2:16" x14ac:dyDescent="0.25">
      <c r="B3" s="5" t="str">
        <f>+B6</f>
        <v>1. Macro Región Sur: Presupuesto y ejecución de Canon y otros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+B55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13" t="s">
        <v>89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x14ac:dyDescent="0.25">
      <c r="B7" s="16"/>
      <c r="C7" s="126" t="s">
        <v>90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7"/>
    </row>
    <row r="8" spans="2:16" x14ac:dyDescent="0.25">
      <c r="B8" s="1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7"/>
    </row>
    <row r="9" spans="2:16" x14ac:dyDescent="0.25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2:16" x14ac:dyDescent="0.25">
      <c r="B10" s="16"/>
      <c r="C10" s="12"/>
      <c r="D10" s="12"/>
      <c r="E10" s="12"/>
      <c r="F10" s="127" t="s">
        <v>43</v>
      </c>
      <c r="G10" s="129" t="s">
        <v>44</v>
      </c>
      <c r="H10" s="130"/>
      <c r="I10" s="129" t="s">
        <v>45</v>
      </c>
      <c r="J10" s="130"/>
      <c r="K10" s="129" t="s">
        <v>46</v>
      </c>
      <c r="L10" s="130"/>
      <c r="M10" s="12"/>
      <c r="N10" s="12"/>
      <c r="O10" s="12"/>
      <c r="P10" s="17"/>
    </row>
    <row r="11" spans="2:16" x14ac:dyDescent="0.25">
      <c r="B11" s="16"/>
      <c r="C11" s="12"/>
      <c r="D11" s="12"/>
      <c r="E11" s="12"/>
      <c r="F11" s="128"/>
      <c r="G11" s="30" t="s">
        <v>47</v>
      </c>
      <c r="H11" s="30" t="s">
        <v>48</v>
      </c>
      <c r="I11" s="30" t="s">
        <v>47</v>
      </c>
      <c r="J11" s="30" t="s">
        <v>48</v>
      </c>
      <c r="K11" s="30" t="s">
        <v>47</v>
      </c>
      <c r="L11" s="30" t="s">
        <v>48</v>
      </c>
      <c r="M11" s="12"/>
      <c r="N11" s="12"/>
      <c r="O11" s="12"/>
      <c r="P11" s="17"/>
    </row>
    <row r="12" spans="2:16" x14ac:dyDescent="0.25">
      <c r="B12" s="16"/>
      <c r="C12" s="12"/>
      <c r="D12" s="12"/>
      <c r="E12" s="12"/>
      <c r="F12" s="43" t="s">
        <v>65</v>
      </c>
      <c r="G12" s="46">
        <f>+Arequipa!D21</f>
        <v>104.194602</v>
      </c>
      <c r="H12" s="44">
        <f>+Arequipa!J21</f>
        <v>0.34912993861236685</v>
      </c>
      <c r="I12" s="46">
        <f>+Arequipa!E21</f>
        <v>593.08031800000003</v>
      </c>
      <c r="J12" s="44">
        <f>+Arequipa!K21</f>
        <v>0.22329009576068917</v>
      </c>
      <c r="K12" s="46">
        <f>+I12+G12</f>
        <v>697.27492000000007</v>
      </c>
      <c r="L12" s="44">
        <f>+Arequipa!L21</f>
        <v>0.2420944897889056</v>
      </c>
      <c r="M12" s="12"/>
      <c r="N12" s="12"/>
      <c r="O12" s="12"/>
      <c r="P12" s="17"/>
    </row>
    <row r="13" spans="2:16" x14ac:dyDescent="0.25">
      <c r="B13" s="16"/>
      <c r="C13" s="12"/>
      <c r="D13" s="12"/>
      <c r="E13" s="12"/>
      <c r="F13" s="43" t="s">
        <v>66</v>
      </c>
      <c r="G13" s="46">
        <f>+Cusco!D21</f>
        <v>262.426512</v>
      </c>
      <c r="H13" s="44">
        <f>+Cusco!J21</f>
        <v>0.24441867367425135</v>
      </c>
      <c r="I13" s="46">
        <f>+Cusco!E21</f>
        <v>1134.8155879999999</v>
      </c>
      <c r="J13" s="44">
        <f>+Cusco!K21</f>
        <v>0.27210550618555657</v>
      </c>
      <c r="K13" s="46">
        <f t="shared" ref="K13:K17" si="0">+I13+G13</f>
        <v>1397.2420999999999</v>
      </c>
      <c r="L13" s="44">
        <f>+Cusco!L21</f>
        <v>0.26690543464157002</v>
      </c>
      <c r="M13" s="12"/>
      <c r="N13" s="12"/>
      <c r="O13" s="12"/>
      <c r="P13" s="17"/>
    </row>
    <row r="14" spans="2:16" x14ac:dyDescent="0.25">
      <c r="B14" s="16"/>
      <c r="C14" s="12"/>
      <c r="D14" s="12"/>
      <c r="E14" s="12"/>
      <c r="F14" s="43" t="s">
        <v>67</v>
      </c>
      <c r="G14" s="46">
        <f>+'Madre de Dios'!D21</f>
        <v>9.0875079999999997</v>
      </c>
      <c r="H14" s="44">
        <f>+'Madre de Dios'!J21</f>
        <v>8.4080036023076954E-2</v>
      </c>
      <c r="I14" s="46">
        <f>+'Madre de Dios'!E21</f>
        <v>15.548919</v>
      </c>
      <c r="J14" s="44">
        <f>+'Madre de Dios'!K21</f>
        <v>0.12331680420999042</v>
      </c>
      <c r="K14" s="46">
        <f t="shared" si="0"/>
        <v>24.636426999999998</v>
      </c>
      <c r="L14" s="44">
        <f>+'Madre de Dios'!L21</f>
        <v>0.10884374588896353</v>
      </c>
      <c r="M14" s="12"/>
      <c r="N14" s="12"/>
      <c r="O14" s="12"/>
      <c r="P14" s="17"/>
    </row>
    <row r="15" spans="2:16" x14ac:dyDescent="0.25">
      <c r="B15" s="16"/>
      <c r="C15" s="12"/>
      <c r="D15" s="12"/>
      <c r="E15" s="12"/>
      <c r="F15" s="43" t="s">
        <v>68</v>
      </c>
      <c r="G15" s="46">
        <f>+Moquegua!D21</f>
        <v>43.056001000000002</v>
      </c>
      <c r="H15" s="44">
        <f>+Moquegua!J21</f>
        <v>0.28625972486390455</v>
      </c>
      <c r="I15" s="46">
        <f>+Moquegua!E21</f>
        <v>173.54416900000001</v>
      </c>
      <c r="J15" s="44">
        <f>+Moquegua!K21</f>
        <v>0.26733922705291241</v>
      </c>
      <c r="K15" s="46">
        <f t="shared" si="0"/>
        <v>216.60017000000002</v>
      </c>
      <c r="L15" s="44">
        <f>+Moquegua!L21</f>
        <v>0.27110026275602644</v>
      </c>
      <c r="M15" s="12"/>
      <c r="N15" s="12"/>
      <c r="O15" s="12"/>
      <c r="P15" s="17"/>
    </row>
    <row r="16" spans="2:16" x14ac:dyDescent="0.25">
      <c r="B16" s="16"/>
      <c r="C16" s="12"/>
      <c r="D16" s="12"/>
      <c r="E16" s="12"/>
      <c r="F16" s="43" t="s">
        <v>69</v>
      </c>
      <c r="G16" s="46">
        <f>+Puno!D21</f>
        <v>53.086832000000001</v>
      </c>
      <c r="H16" s="44">
        <f>+Puno!J21</f>
        <v>0.18717739645869241</v>
      </c>
      <c r="I16" s="46">
        <f>+Puno!E21</f>
        <v>185.572935</v>
      </c>
      <c r="J16" s="44">
        <f>+Puno!K21</f>
        <v>0.26533710856057757</v>
      </c>
      <c r="K16" s="46">
        <f t="shared" si="0"/>
        <v>238.65976699999999</v>
      </c>
      <c r="L16" s="44">
        <f>+Puno!L21</f>
        <v>0.24795147394910516</v>
      </c>
      <c r="M16" s="12"/>
      <c r="N16" s="12"/>
      <c r="O16" s="12"/>
      <c r="P16" s="17"/>
    </row>
    <row r="17" spans="2:16" x14ac:dyDescent="0.25">
      <c r="B17" s="16"/>
      <c r="C17" s="12"/>
      <c r="D17" s="12"/>
      <c r="E17" s="12"/>
      <c r="F17" s="43" t="s">
        <v>70</v>
      </c>
      <c r="G17" s="46">
        <f>+Tacna!D21</f>
        <v>43.255288999999998</v>
      </c>
      <c r="H17" s="44">
        <f>+Tacna!J21</f>
        <v>0.3366681008650757</v>
      </c>
      <c r="I17" s="46">
        <f>+Tacna!E21</f>
        <v>141.89123699999999</v>
      </c>
      <c r="J17" s="44">
        <f>+Tacna!K21</f>
        <v>0.31963846364945009</v>
      </c>
      <c r="K17" s="46">
        <f t="shared" si="0"/>
        <v>185.14652599999999</v>
      </c>
      <c r="L17" s="44">
        <f>+Tacna!L21</f>
        <v>0.3236170523664052</v>
      </c>
      <c r="M17" s="12"/>
      <c r="N17" s="12"/>
      <c r="O17" s="12"/>
      <c r="P17" s="17"/>
    </row>
    <row r="18" spans="2:16" x14ac:dyDescent="0.25">
      <c r="B18" s="16"/>
      <c r="C18" s="12"/>
      <c r="D18" s="12"/>
      <c r="E18" s="12"/>
      <c r="F18" s="54" t="s">
        <v>91</v>
      </c>
      <c r="G18" s="55">
        <f>SUM(G12:G17)</f>
        <v>515.10674400000005</v>
      </c>
      <c r="H18" s="57">
        <f>+(H12*G12+H13*G13+H14*G14+H15*G15+H16*G16+H17*G17)/G18</f>
        <v>0.26811530737792083</v>
      </c>
      <c r="I18" s="55">
        <f>SUM(I12:I17)</f>
        <v>2244.4531659999998</v>
      </c>
      <c r="J18" s="57">
        <f>+(J12*I12+J13*I13+J14*I14+J15*I15+J16*I16+J17*I17)/I18</f>
        <v>0.26025244360122241</v>
      </c>
      <c r="K18" s="56">
        <f>SUM(K12:K17)</f>
        <v>2759.5599100000004</v>
      </c>
      <c r="L18" s="57">
        <f>+(L12*K12+L13*K13+L14*K14+L15*K15+L16*K16+L17*K17)/K18</f>
        <v>0.26172014652872672</v>
      </c>
      <c r="M18" s="12"/>
      <c r="N18" s="12"/>
      <c r="O18" s="12"/>
      <c r="P18" s="17"/>
    </row>
    <row r="19" spans="2:16" x14ac:dyDescent="0.25">
      <c r="B19" s="16"/>
      <c r="C19" s="12"/>
      <c r="D19" s="12"/>
      <c r="E19" s="12"/>
      <c r="F19" s="134" t="s">
        <v>72</v>
      </c>
      <c r="G19" s="134"/>
      <c r="H19" s="134"/>
      <c r="I19" s="134"/>
      <c r="J19" s="134"/>
      <c r="K19" s="134"/>
      <c r="L19" s="134"/>
      <c r="M19" s="12"/>
      <c r="N19" s="12"/>
      <c r="O19" s="12"/>
      <c r="P19" s="17"/>
    </row>
    <row r="20" spans="2:16" x14ac:dyDescent="0.25">
      <c r="B20" s="16"/>
      <c r="C20" s="12"/>
      <c r="D20" s="12"/>
      <c r="E20" s="12"/>
      <c r="F20" s="135" t="s">
        <v>49</v>
      </c>
      <c r="G20" s="135"/>
      <c r="H20" s="135"/>
      <c r="I20" s="135"/>
      <c r="J20" s="135"/>
      <c r="K20" s="135"/>
      <c r="L20" s="135"/>
      <c r="M20" s="12"/>
      <c r="N20" s="12"/>
      <c r="O20" s="12"/>
      <c r="P20" s="17"/>
    </row>
    <row r="21" spans="2:16" x14ac:dyDescent="0.25">
      <c r="B21" s="16"/>
      <c r="C21" s="12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2"/>
      <c r="P21" s="17"/>
    </row>
    <row r="22" spans="2:16" x14ac:dyDescent="0.25">
      <c r="B22" s="16"/>
      <c r="C22" s="58"/>
      <c r="D22" s="131" t="s">
        <v>2</v>
      </c>
      <c r="E22" s="131"/>
      <c r="F22" s="136" t="s">
        <v>5</v>
      </c>
      <c r="G22" s="136"/>
      <c r="H22" s="136"/>
      <c r="I22" s="136" t="s">
        <v>6</v>
      </c>
      <c r="J22" s="136"/>
      <c r="K22" s="136"/>
      <c r="L22" s="131" t="s">
        <v>7</v>
      </c>
      <c r="M22" s="131" t="s">
        <v>50</v>
      </c>
      <c r="N22" s="132" t="s">
        <v>9</v>
      </c>
      <c r="O22" s="12"/>
      <c r="P22" s="17"/>
    </row>
    <row r="23" spans="2:16" x14ac:dyDescent="0.25">
      <c r="B23" s="16"/>
      <c r="C23" s="58"/>
      <c r="D23" s="131"/>
      <c r="E23" s="131"/>
      <c r="F23" s="63" t="s">
        <v>10</v>
      </c>
      <c r="G23" s="63" t="s">
        <v>11</v>
      </c>
      <c r="H23" s="63" t="s">
        <v>1</v>
      </c>
      <c r="I23" s="63" t="s">
        <v>10</v>
      </c>
      <c r="J23" s="63" t="s">
        <v>11</v>
      </c>
      <c r="K23" s="63" t="s">
        <v>1</v>
      </c>
      <c r="L23" s="131"/>
      <c r="M23" s="131"/>
      <c r="N23" s="132"/>
      <c r="O23" s="12"/>
      <c r="P23" s="17"/>
    </row>
    <row r="24" spans="2:16" x14ac:dyDescent="0.25">
      <c r="B24" s="16"/>
      <c r="C24" s="58"/>
      <c r="D24" s="133">
        <v>2009</v>
      </c>
      <c r="E24" s="133"/>
      <c r="F24" s="59">
        <f>+Arequipa!D13+Cusco!D13+'Madre de Dios'!D13+Moquegua!D13+Puno!D13+Tacna!D13</f>
        <v>1524.7572530000002</v>
      </c>
      <c r="G24" s="59">
        <f>+Arequipa!E13+Cusco!E13+'Madre de Dios'!E13+Moquegua!E13+Puno!E13+Tacna!E13</f>
        <v>4302.399386</v>
      </c>
      <c r="H24" s="60">
        <f>+G24+F24</f>
        <v>5827.1566390000007</v>
      </c>
      <c r="I24" s="59">
        <f>+Arequipa!G13+Cusco!G13+'Madre de Dios'!G13+Moquegua!G13+Puno!G13+Tacna!G13</f>
        <v>950.98844500000007</v>
      </c>
      <c r="J24" s="59">
        <f>+Arequipa!H13+Cusco!H13+'Madre de Dios'!H13+Moquegua!H13+Puno!H13+Tacna!H13</f>
        <v>2222.6891089999999</v>
      </c>
      <c r="K24" s="60">
        <f t="shared" ref="K24:K32" si="1">+J24+I24</f>
        <v>3173.6775539999999</v>
      </c>
      <c r="L24" s="61">
        <f>+I24/F24</f>
        <v>0.62369825959437486</v>
      </c>
      <c r="M24" s="61">
        <f t="shared" ref="M24:N24" si="2">+J24/G24</f>
        <v>0.51661617381050828</v>
      </c>
      <c r="N24" s="62">
        <f t="shared" si="2"/>
        <v>0.54463570324490795</v>
      </c>
      <c r="O24" s="12"/>
      <c r="P24" s="17"/>
    </row>
    <row r="25" spans="2:16" x14ac:dyDescent="0.25">
      <c r="B25" s="16"/>
      <c r="C25" s="58"/>
      <c r="D25" s="133">
        <v>2010</v>
      </c>
      <c r="E25" s="133"/>
      <c r="F25" s="59">
        <f>+Arequipa!D14+Cusco!D14+'Madre de Dios'!D14+Moquegua!D14+Puno!D14+Tacna!D14</f>
        <v>1394.378508</v>
      </c>
      <c r="G25" s="59">
        <f>+Arequipa!E14+Cusco!E14+'Madre de Dios'!E14+Moquegua!E14+Puno!E14+Tacna!E14</f>
        <v>4010.4862519999997</v>
      </c>
      <c r="H25" s="60">
        <f t="shared" ref="H25:H32" si="3">+G25+F25</f>
        <v>5404.8647599999995</v>
      </c>
      <c r="I25" s="59">
        <f>+Arequipa!G14+Cusco!G14+'Madre de Dios'!G14+Moquegua!G14+Puno!G14+Tacna!G14</f>
        <v>885.90227200000004</v>
      </c>
      <c r="J25" s="59">
        <f>+Arequipa!H14+Cusco!H14+'Madre de Dios'!H14+Moquegua!H14+Puno!H14+Tacna!H14</f>
        <v>2820.8299200000001</v>
      </c>
      <c r="K25" s="60">
        <f t="shared" si="1"/>
        <v>3706.7321920000004</v>
      </c>
      <c r="L25" s="61">
        <f t="shared" ref="L25:L32" si="4">+I25/F25</f>
        <v>0.63533844427269393</v>
      </c>
      <c r="M25" s="61">
        <f t="shared" ref="M25:M32" si="5">+J25/G25</f>
        <v>0.70336356809433598</v>
      </c>
      <c r="N25" s="62">
        <f t="shared" ref="N25:N32" si="6">+K25/H25</f>
        <v>0.68581405022981567</v>
      </c>
      <c r="O25" s="12"/>
      <c r="P25" s="17"/>
    </row>
    <row r="26" spans="2:16" x14ac:dyDescent="0.25">
      <c r="B26" s="16"/>
      <c r="C26" s="58"/>
      <c r="D26" s="133">
        <v>2011</v>
      </c>
      <c r="E26" s="133"/>
      <c r="F26" s="59">
        <f>+Arequipa!D15+Cusco!D15+'Madre de Dios'!D15+Moquegua!D15+Puno!D15+Tacna!D15</f>
        <v>1331.0107640000001</v>
      </c>
      <c r="G26" s="59">
        <f>+Arequipa!E15+Cusco!E15+'Madre de Dios'!E15+Moquegua!E15+Puno!E15+Tacna!E15</f>
        <v>4462.0113200000005</v>
      </c>
      <c r="H26" s="60">
        <f t="shared" si="3"/>
        <v>5793.0220840000002</v>
      </c>
      <c r="I26" s="59">
        <f>+Arequipa!G15+Cusco!G15+'Madre de Dios'!G15+Moquegua!G15+Puno!G15+Tacna!G15</f>
        <v>865.92725099999996</v>
      </c>
      <c r="J26" s="59">
        <f>+Arequipa!H15+Cusco!H15+'Madre de Dios'!H15+Moquegua!H15+Puno!H15+Tacna!H15</f>
        <v>2533.3898150000005</v>
      </c>
      <c r="K26" s="60">
        <f t="shared" si="1"/>
        <v>3399.3170660000005</v>
      </c>
      <c r="L26" s="61">
        <f t="shared" si="4"/>
        <v>0.6505786988511536</v>
      </c>
      <c r="M26" s="61">
        <f t="shared" si="5"/>
        <v>0.56776857639168876</v>
      </c>
      <c r="N26" s="62">
        <f t="shared" si="6"/>
        <v>0.58679511603947143</v>
      </c>
      <c r="O26" s="12"/>
      <c r="P26" s="17"/>
    </row>
    <row r="27" spans="2:16" x14ac:dyDescent="0.25">
      <c r="B27" s="16"/>
      <c r="C27" s="58"/>
      <c r="D27" s="133">
        <v>2012</v>
      </c>
      <c r="E27" s="133"/>
      <c r="F27" s="59">
        <f>+Arequipa!D16+Cusco!D16+'Madre de Dios'!D16+Moquegua!D16+Puno!D16+Tacna!D16</f>
        <v>1635.6376480000001</v>
      </c>
      <c r="G27" s="59">
        <f>+Arequipa!E16+Cusco!E16+'Madre de Dios'!E16+Moquegua!E16+Puno!E16+Tacna!E16</f>
        <v>6123.9173310000006</v>
      </c>
      <c r="H27" s="60">
        <f t="shared" si="3"/>
        <v>7759.5549790000005</v>
      </c>
      <c r="I27" s="59">
        <f>+Arequipa!G16+Cusco!G16+'Madre de Dios'!G16+Moquegua!G16+Puno!G16+Tacna!G16</f>
        <v>1271.4546939999998</v>
      </c>
      <c r="J27" s="59">
        <f>+Arequipa!H16+Cusco!H16+'Madre de Dios'!H16+Moquegua!H16+Puno!H16+Tacna!H16</f>
        <v>3864.1357279999997</v>
      </c>
      <c r="K27" s="60">
        <f t="shared" si="1"/>
        <v>5135.5904219999993</v>
      </c>
      <c r="L27" s="61">
        <f t="shared" si="4"/>
        <v>0.77734496730048352</v>
      </c>
      <c r="M27" s="61">
        <f t="shared" si="5"/>
        <v>0.6309908379133865</v>
      </c>
      <c r="N27" s="62">
        <f t="shared" si="6"/>
        <v>0.66184084472610305</v>
      </c>
      <c r="O27" s="12"/>
      <c r="P27" s="17"/>
    </row>
    <row r="28" spans="2:16" x14ac:dyDescent="0.25">
      <c r="B28" s="16"/>
      <c r="C28" s="58"/>
      <c r="D28" s="133">
        <v>2013</v>
      </c>
      <c r="E28" s="133"/>
      <c r="F28" s="59">
        <f>+Arequipa!D17+Cusco!D17+'Madre de Dios'!D17+Moquegua!D17+Puno!D17+Tacna!D17</f>
        <v>1426.0199789999997</v>
      </c>
      <c r="G28" s="59">
        <f>+Arequipa!E17+Cusco!E17+'Madre de Dios'!E17+Moquegua!E17+Puno!E17+Tacna!E17</f>
        <v>6197.7456350000002</v>
      </c>
      <c r="H28" s="60">
        <f t="shared" si="3"/>
        <v>7623.7656139999999</v>
      </c>
      <c r="I28" s="59">
        <f>+Arequipa!G17+Cusco!G17+'Madre de Dios'!G17+Moquegua!G17+Puno!G17+Tacna!G17</f>
        <v>1139.4458049999998</v>
      </c>
      <c r="J28" s="59">
        <f>+Arequipa!H17+Cusco!H17+'Madre de Dios'!H17+Moquegua!H17+Puno!H17+Tacna!H17</f>
        <v>4234.7829700000002</v>
      </c>
      <c r="K28" s="60">
        <f t="shared" si="1"/>
        <v>5374.2287749999996</v>
      </c>
      <c r="L28" s="61">
        <f t="shared" si="4"/>
        <v>0.79903915918417867</v>
      </c>
      <c r="M28" s="61">
        <f t="shared" si="5"/>
        <v>0.68327795611444131</v>
      </c>
      <c r="N28" s="62">
        <f t="shared" si="6"/>
        <v>0.70493100747102788</v>
      </c>
      <c r="O28" s="12"/>
      <c r="P28" s="17"/>
    </row>
    <row r="29" spans="2:16" x14ac:dyDescent="0.25">
      <c r="B29" s="16"/>
      <c r="C29" s="58"/>
      <c r="D29" s="133">
        <v>2014</v>
      </c>
      <c r="E29" s="133"/>
      <c r="F29" s="59">
        <f>+Arequipa!D18+Cusco!D18+'Madre de Dios'!D18+Moquegua!D18+Puno!D18+Tacna!D18</f>
        <v>819.49043300000005</v>
      </c>
      <c r="G29" s="59">
        <f>+Arequipa!E18+Cusco!E18+'Madre de Dios'!E18+Moquegua!E18+Puno!E18+Tacna!E18</f>
        <v>4671.764236</v>
      </c>
      <c r="H29" s="60">
        <f t="shared" si="3"/>
        <v>5491.2546689999999</v>
      </c>
      <c r="I29" s="59">
        <f>+Arequipa!G18+Cusco!G18+'Madre de Dios'!G18+Moquegua!G18+Puno!G18+Tacna!G18</f>
        <v>694.99248499999999</v>
      </c>
      <c r="J29" s="59">
        <f>+Arequipa!H18+Cusco!H18+'Madre de Dios'!H18+Moquegua!H18+Puno!H18+Tacna!H18</f>
        <v>3774.9495120000001</v>
      </c>
      <c r="K29" s="60">
        <f t="shared" si="1"/>
        <v>4469.9419969999999</v>
      </c>
      <c r="L29" s="61">
        <f t="shared" si="4"/>
        <v>0.84807882680919588</v>
      </c>
      <c r="M29" s="61">
        <f t="shared" si="5"/>
        <v>0.80803510650446275</v>
      </c>
      <c r="N29" s="62">
        <f t="shared" si="6"/>
        <v>0.81401105329067014</v>
      </c>
      <c r="O29" s="12"/>
      <c r="P29" s="17"/>
    </row>
    <row r="30" spans="2:16" x14ac:dyDescent="0.25">
      <c r="B30" s="16"/>
      <c r="C30" s="58"/>
      <c r="D30" s="133">
        <v>2015</v>
      </c>
      <c r="E30" s="133"/>
      <c r="F30" s="59">
        <f>+Arequipa!D19+Cusco!D19+'Madre de Dios'!D19+Moquegua!D19+Puno!D19+Tacna!D19</f>
        <v>795.88688300000001</v>
      </c>
      <c r="G30" s="59">
        <f>+Arequipa!E19+Cusco!E19+'Madre de Dios'!E19+Moquegua!E19+Puno!E19+Tacna!E19</f>
        <v>3561.8857110000004</v>
      </c>
      <c r="H30" s="60">
        <f t="shared" si="3"/>
        <v>4357.772594</v>
      </c>
      <c r="I30" s="59">
        <f>+Arequipa!G19+Cusco!G19+'Madre de Dios'!G19+Moquegua!G19+Puno!G19+Tacna!G19</f>
        <v>595.21890000000008</v>
      </c>
      <c r="J30" s="59">
        <f>+Arequipa!H19+Cusco!H19+'Madre de Dios'!H19+Moquegua!H19+Puno!H19+Tacna!H19</f>
        <v>2604.8029329999999</v>
      </c>
      <c r="K30" s="60">
        <f t="shared" si="1"/>
        <v>3200.0218329999998</v>
      </c>
      <c r="L30" s="61">
        <f t="shared" si="4"/>
        <v>0.74786871440372771</v>
      </c>
      <c r="M30" s="61">
        <f t="shared" si="5"/>
        <v>0.73129885244653203</v>
      </c>
      <c r="N30" s="62">
        <f t="shared" si="6"/>
        <v>0.73432510852125477</v>
      </c>
      <c r="O30" s="12"/>
      <c r="P30" s="17"/>
    </row>
    <row r="31" spans="2:16" x14ac:dyDescent="0.25">
      <c r="B31" s="16"/>
      <c r="C31" s="58"/>
      <c r="D31" s="133">
        <v>2016</v>
      </c>
      <c r="E31" s="133"/>
      <c r="F31" s="59">
        <f>+Arequipa!D20+Cusco!D20+'Madre de Dios'!D20+Moquegua!D20+Puno!D20+Tacna!D20</f>
        <v>718.44625700000006</v>
      </c>
      <c r="G31" s="59">
        <f>+Arequipa!E20+Cusco!E20+'Madre de Dios'!E20+Moquegua!E20+Puno!E20+Tacna!E20</f>
        <v>3099.6391540000004</v>
      </c>
      <c r="H31" s="60">
        <f t="shared" si="3"/>
        <v>3818.0854110000005</v>
      </c>
      <c r="I31" s="59">
        <f>+Arequipa!G20+Cusco!G20+'Madre de Dios'!G20+Moquegua!G20+Puno!G20+Tacna!G20</f>
        <v>588.24899700000003</v>
      </c>
      <c r="J31" s="59">
        <f>+Arequipa!H20+Cusco!H20+'Madre de Dios'!H20+Moquegua!H20+Puno!H20+Tacna!H20</f>
        <v>2396.1830830000004</v>
      </c>
      <c r="K31" s="60">
        <f t="shared" si="1"/>
        <v>2984.4320800000005</v>
      </c>
      <c r="L31" s="61">
        <f t="shared" si="4"/>
        <v>0.81877940245153225</v>
      </c>
      <c r="M31" s="61">
        <f t="shared" si="5"/>
        <v>0.77305226961912354</v>
      </c>
      <c r="N31" s="62">
        <f t="shared" si="6"/>
        <v>0.78165670977442681</v>
      </c>
      <c r="O31" s="110"/>
      <c r="P31" s="17"/>
    </row>
    <row r="32" spans="2:16" ht="15.75" thickBot="1" x14ac:dyDescent="0.3">
      <c r="B32" s="16"/>
      <c r="C32" s="58"/>
      <c r="D32" s="137" t="s">
        <v>12</v>
      </c>
      <c r="E32" s="137"/>
      <c r="F32" s="64">
        <f>+Arequipa!D21+Cusco!D21+'Madre de Dios'!D21+Moquegua!D21+Puno!D21+Tacna!D21</f>
        <v>515.10674400000005</v>
      </c>
      <c r="G32" s="64">
        <f>+Arequipa!E21+Cusco!E21+'Madre de Dios'!E21+Moquegua!E21+Puno!E21+Tacna!E21</f>
        <v>2244.4531659999998</v>
      </c>
      <c r="H32" s="65">
        <f t="shared" si="3"/>
        <v>2759.5599099999999</v>
      </c>
      <c r="I32" s="64">
        <f>+Arequipa!G21+Cusco!G21+'Madre de Dios'!G21+Moquegua!G21+Puno!G21+Tacna!G21</f>
        <v>138.108003</v>
      </c>
      <c r="J32" s="64">
        <f>+Arequipa!H21+Cusco!H21+'Madre de Dios'!H21+Moquegua!H21+Puno!H21+Tacna!H21</f>
        <v>584.12442099999998</v>
      </c>
      <c r="K32" s="65">
        <f t="shared" si="1"/>
        <v>722.23242400000004</v>
      </c>
      <c r="L32" s="66">
        <f t="shared" si="4"/>
        <v>0.26811530737792083</v>
      </c>
      <c r="M32" s="66">
        <f t="shared" si="5"/>
        <v>0.26025244360122241</v>
      </c>
      <c r="N32" s="67">
        <f t="shared" si="6"/>
        <v>0.26172014652872677</v>
      </c>
      <c r="O32" s="12"/>
      <c r="P32" s="17"/>
    </row>
    <row r="33" spans="2:16" ht="15.75" thickTop="1" x14ac:dyDescent="0.25">
      <c r="B33" s="16"/>
      <c r="C33" s="58"/>
      <c r="D33" s="144" t="s">
        <v>1</v>
      </c>
      <c r="E33" s="144"/>
      <c r="F33" s="68">
        <f t="shared" ref="F33:J33" si="7">SUM(F24:F32)</f>
        <v>10160.734468999999</v>
      </c>
      <c r="G33" s="68">
        <f t="shared" si="7"/>
        <v>38674.302191000002</v>
      </c>
      <c r="H33" s="69">
        <f>SUM(H24:H31)</f>
        <v>46075.476750000002</v>
      </c>
      <c r="I33" s="68">
        <f t="shared" si="7"/>
        <v>7130.2868520000002</v>
      </c>
      <c r="J33" s="68">
        <f t="shared" si="7"/>
        <v>25035.887491000001</v>
      </c>
      <c r="K33" s="69">
        <f>SUM(K24:K31)</f>
        <v>31443.941918999997</v>
      </c>
      <c r="L33" s="70">
        <f t="shared" ref="L33" si="8">+I33/F33</f>
        <v>0.70174915738170551</v>
      </c>
      <c r="M33" s="70">
        <f t="shared" ref="M33" si="9">+J33/G33</f>
        <v>0.64735201600679859</v>
      </c>
      <c r="N33" s="71">
        <f t="shared" ref="N33" si="10">+K33/H33</f>
        <v>0.68244420105756143</v>
      </c>
      <c r="O33" s="12"/>
      <c r="P33" s="17"/>
    </row>
    <row r="34" spans="2:16" x14ac:dyDescent="0.25">
      <c r="B34" s="16"/>
      <c r="C34" s="58"/>
      <c r="D34" s="135" t="s">
        <v>72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2"/>
      <c r="P34" s="17"/>
    </row>
    <row r="35" spans="2:16" x14ac:dyDescent="0.25">
      <c r="B35" s="16"/>
      <c r="C35" s="58"/>
      <c r="D35" s="143" t="s">
        <v>51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2"/>
      <c r="P35" s="17"/>
    </row>
    <row r="36" spans="2:16" x14ac:dyDescent="0.25"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7"/>
    </row>
    <row r="37" spans="2:16" x14ac:dyDescent="0.25">
      <c r="B37" s="16"/>
      <c r="C37" s="138" t="s">
        <v>56</v>
      </c>
      <c r="D37" s="138"/>
      <c r="E37" s="138"/>
      <c r="F37" s="138"/>
      <c r="G37" s="138"/>
      <c r="H37" s="49"/>
      <c r="I37" s="138" t="s">
        <v>52</v>
      </c>
      <c r="J37" s="138"/>
      <c r="K37" s="138"/>
      <c r="L37" s="138"/>
      <c r="M37" s="138"/>
      <c r="N37" s="138"/>
      <c r="O37" s="138"/>
      <c r="P37" s="34"/>
    </row>
    <row r="38" spans="2:16" x14ac:dyDescent="0.25">
      <c r="B38" s="16"/>
      <c r="C38" s="138" t="s">
        <v>53</v>
      </c>
      <c r="D38" s="138"/>
      <c r="E38" s="138"/>
      <c r="F38" s="138"/>
      <c r="G38" s="138"/>
      <c r="H38" s="49"/>
      <c r="I38" s="138" t="s">
        <v>57</v>
      </c>
      <c r="J38" s="138"/>
      <c r="K38" s="138"/>
      <c r="L38" s="138"/>
      <c r="M38" s="138"/>
      <c r="N38" s="138"/>
      <c r="O38" s="138"/>
      <c r="P38" s="34"/>
    </row>
    <row r="39" spans="2:16" x14ac:dyDescent="0.25">
      <c r="B39" s="16"/>
      <c r="C39" s="140" t="s">
        <v>43</v>
      </c>
      <c r="D39" s="141" t="s">
        <v>44</v>
      </c>
      <c r="E39" s="141"/>
      <c r="F39" s="141" t="s">
        <v>45</v>
      </c>
      <c r="G39" s="141"/>
      <c r="H39" s="49"/>
      <c r="I39" s="140" t="s">
        <v>2</v>
      </c>
      <c r="J39" s="141" t="s">
        <v>54</v>
      </c>
      <c r="K39" s="141"/>
      <c r="L39" s="141"/>
      <c r="M39" s="142" t="s">
        <v>13</v>
      </c>
      <c r="N39" s="142"/>
      <c r="O39" s="142"/>
      <c r="P39" s="34"/>
    </row>
    <row r="40" spans="2:16" x14ac:dyDescent="0.25">
      <c r="B40" s="16"/>
      <c r="C40" s="140"/>
      <c r="D40" s="75" t="s">
        <v>55</v>
      </c>
      <c r="E40" s="75" t="s">
        <v>13</v>
      </c>
      <c r="F40" s="75" t="s">
        <v>55</v>
      </c>
      <c r="G40" s="75" t="s">
        <v>13</v>
      </c>
      <c r="H40" s="49"/>
      <c r="I40" s="140"/>
      <c r="J40" s="75" t="s">
        <v>10</v>
      </c>
      <c r="K40" s="75" t="s">
        <v>11</v>
      </c>
      <c r="L40" s="75" t="s">
        <v>1</v>
      </c>
      <c r="M40" s="75" t="s">
        <v>10</v>
      </c>
      <c r="N40" s="75" t="s">
        <v>11</v>
      </c>
      <c r="O40" s="75" t="s">
        <v>1</v>
      </c>
      <c r="P40" s="34"/>
    </row>
    <row r="41" spans="2:16" x14ac:dyDescent="0.25">
      <c r="B41" s="16"/>
      <c r="C41" s="76" t="s">
        <v>65</v>
      </c>
      <c r="D41" s="59">
        <f>+Arequipa!P21</f>
        <v>758.32211400000006</v>
      </c>
      <c r="E41" s="61">
        <f>+(G12*H12)/D41</f>
        <v>4.797098004714128E-2</v>
      </c>
      <c r="F41" s="105">
        <f>+Arequipa!Q21</f>
        <v>394.78266200000002</v>
      </c>
      <c r="G41" s="61">
        <f>+(I12*J12)/F41</f>
        <v>0.33544776340760368</v>
      </c>
      <c r="H41" s="49"/>
      <c r="I41" s="80">
        <v>2009</v>
      </c>
      <c r="J41" s="105">
        <f>+Arequipa!P13+Cusco!P13+'Madre de Dios'!P13+Moquegua!P13+Puno!P13+Tacna!P13</f>
        <v>3645.4123100000002</v>
      </c>
      <c r="K41" s="105">
        <f>+Arequipa!Q13+Cusco!Q13+'Madre de Dios'!Q13+Moquegua!Q13+Puno!Q13+Tacna!Q13</f>
        <v>3918.681122</v>
      </c>
      <c r="L41" s="81">
        <f>+K41+J41</f>
        <v>7564.0934319999997</v>
      </c>
      <c r="M41" s="107">
        <f>+I24/J41</f>
        <v>0.26087267066917874</v>
      </c>
      <c r="N41" s="107">
        <f t="shared" ref="N41:O41" si="11">+J24/K41</f>
        <v>0.56720336250927028</v>
      </c>
      <c r="O41" s="79">
        <f t="shared" si="11"/>
        <v>0.41957143741425956</v>
      </c>
      <c r="P41" s="34"/>
    </row>
    <row r="42" spans="2:16" x14ac:dyDescent="0.25">
      <c r="B42" s="16"/>
      <c r="C42" s="76" t="s">
        <v>66</v>
      </c>
      <c r="D42" s="59">
        <f>+Cusco!P21</f>
        <v>547.21922400000005</v>
      </c>
      <c r="E42" s="61">
        <f t="shared" ref="E42:E47" si="12">+(G13*H13)/D42</f>
        <v>0.11721433967751103</v>
      </c>
      <c r="F42" s="106">
        <f>+Cusco!Q21</f>
        <v>607.14920900000004</v>
      </c>
      <c r="G42" s="61">
        <f t="shared" ref="G42:G47" si="13">+(I13*J13)/F42</f>
        <v>0.50858926508129565</v>
      </c>
      <c r="H42" s="49"/>
      <c r="I42" s="80">
        <v>2010</v>
      </c>
      <c r="J42" s="105">
        <f>+Arequipa!P14+Cusco!P14+'Madre de Dios'!P14+Moquegua!P14+Puno!P14+Tacna!P14</f>
        <v>3670.4648440000001</v>
      </c>
      <c r="K42" s="105">
        <f>+Arequipa!Q14+Cusco!Q14+'Madre de Dios'!Q14+Moquegua!Q14+Puno!Q14+Tacna!Q14</f>
        <v>4418.6615869999996</v>
      </c>
      <c r="L42" s="81">
        <f t="shared" ref="L42:L50" si="14">+K42+J42</f>
        <v>8089.1264309999997</v>
      </c>
      <c r="M42" s="107">
        <f t="shared" ref="M42:M50" si="15">+I25/J42</f>
        <v>0.24135969411290184</v>
      </c>
      <c r="N42" s="107">
        <f t="shared" ref="N42:N50" si="16">+J25/K42</f>
        <v>0.63839012435328202</v>
      </c>
      <c r="O42" s="79">
        <f t="shared" ref="O42:O50" si="17">+K25/L42</f>
        <v>0.45823640211564404</v>
      </c>
      <c r="P42" s="34"/>
    </row>
    <row r="43" spans="2:16" x14ac:dyDescent="0.25">
      <c r="B43" s="16"/>
      <c r="C43" s="76" t="s">
        <v>67</v>
      </c>
      <c r="D43" s="59">
        <f>+'Madre de Dios'!P21</f>
        <v>96.124679</v>
      </c>
      <c r="E43" s="61">
        <f t="shared" si="12"/>
        <v>7.9488223830635613E-3</v>
      </c>
      <c r="F43" s="106">
        <f>+'Madre de Dios'!Q21</f>
        <v>28.229054000000001</v>
      </c>
      <c r="G43" s="61">
        <f t="shared" si="13"/>
        <v>6.7924451170060463E-2</v>
      </c>
      <c r="H43" s="49"/>
      <c r="I43" s="80">
        <v>2011</v>
      </c>
      <c r="J43" s="105">
        <f>+Arequipa!P15+Cusco!P15+'Madre de Dios'!P15+Moquegua!P15+Puno!P15+Tacna!P15</f>
        <v>3904.0495940000001</v>
      </c>
      <c r="K43" s="105">
        <f>+Arequipa!Q15+Cusco!Q15+'Madre de Dios'!Q15+Moquegua!Q15+Puno!Q15+Tacna!Q15</f>
        <v>4142.8066959999996</v>
      </c>
      <c r="L43" s="81">
        <f t="shared" si="14"/>
        <v>8046.8562899999997</v>
      </c>
      <c r="M43" s="107">
        <f t="shared" si="15"/>
        <v>0.22180231837495451</v>
      </c>
      <c r="N43" s="107">
        <f t="shared" si="16"/>
        <v>0.61151533269608305</v>
      </c>
      <c r="O43" s="79">
        <f t="shared" si="17"/>
        <v>0.42244038460391103</v>
      </c>
      <c r="P43" s="34"/>
    </row>
    <row r="44" spans="2:16" x14ac:dyDescent="0.25">
      <c r="B44" s="16"/>
      <c r="C44" s="76" t="s">
        <v>68</v>
      </c>
      <c r="D44" s="59">
        <f>+Moquegua!P21</f>
        <v>206.09885199999999</v>
      </c>
      <c r="E44" s="61">
        <f t="shared" si="12"/>
        <v>5.9802366099545277E-2</v>
      </c>
      <c r="F44" s="106">
        <f>+Moquegua!Q21</f>
        <v>105.035237</v>
      </c>
      <c r="G44" s="61">
        <f t="shared" si="13"/>
        <v>0.44171047093462557</v>
      </c>
      <c r="H44" s="49"/>
      <c r="I44" s="80">
        <v>2012</v>
      </c>
      <c r="J44" s="105">
        <f>+Arequipa!P16+Cusco!P16+'Madre de Dios'!P16+Moquegua!P16+Puno!P16+Tacna!P16</f>
        <v>4656.2558980000003</v>
      </c>
      <c r="K44" s="105">
        <f>+Arequipa!Q16+Cusco!Q16+'Madre de Dios'!Q16+Moquegua!Q16+Puno!Q16+Tacna!Q16</f>
        <v>5908.3293779999995</v>
      </c>
      <c r="L44" s="81">
        <f t="shared" si="14"/>
        <v>10564.585276</v>
      </c>
      <c r="M44" s="107">
        <f t="shared" si="15"/>
        <v>0.27306374947006828</v>
      </c>
      <c r="N44" s="107">
        <f t="shared" si="16"/>
        <v>0.65401494750585998</v>
      </c>
      <c r="O44" s="79">
        <f t="shared" si="17"/>
        <v>0.48611377425924424</v>
      </c>
      <c r="P44" s="34"/>
    </row>
    <row r="45" spans="2:16" x14ac:dyDescent="0.25">
      <c r="B45" s="16"/>
      <c r="C45" s="76" t="s">
        <v>69</v>
      </c>
      <c r="D45" s="59">
        <f>+Puno!P21</f>
        <v>515.099785</v>
      </c>
      <c r="E45" s="61">
        <f t="shared" si="12"/>
        <v>1.9290738007199906E-2</v>
      </c>
      <c r="F45" s="106">
        <f>+Puno!Q21</f>
        <v>322.15194500000001</v>
      </c>
      <c r="G45" s="61">
        <f t="shared" si="13"/>
        <v>0.15284522339295514</v>
      </c>
      <c r="H45" s="49"/>
      <c r="I45" s="80">
        <v>2013</v>
      </c>
      <c r="J45" s="105">
        <f>+Arequipa!P17+Cusco!P17+'Madre de Dios'!P17+Moquegua!P17+Puno!P17+Tacna!P17</f>
        <v>5545.6222330000001</v>
      </c>
      <c r="K45" s="105">
        <f>+Arequipa!Q17+Cusco!Q17+'Madre de Dios'!Q17+Moquegua!Q17+Puno!Q17+Tacna!Q17</f>
        <v>6609.2280100000007</v>
      </c>
      <c r="L45" s="81">
        <f t="shared" si="14"/>
        <v>12154.850243000001</v>
      </c>
      <c r="M45" s="107">
        <f t="shared" si="15"/>
        <v>0.20546762060703816</v>
      </c>
      <c r="N45" s="107">
        <f t="shared" si="16"/>
        <v>0.64073791426057936</v>
      </c>
      <c r="O45" s="79">
        <f t="shared" si="17"/>
        <v>0.44214685229009937</v>
      </c>
      <c r="P45" s="34"/>
    </row>
    <row r="46" spans="2:16" x14ac:dyDescent="0.25">
      <c r="B46" s="16"/>
      <c r="C46" s="76" t="s">
        <v>70</v>
      </c>
      <c r="D46" s="59">
        <f>+Tacna!P21</f>
        <v>161.47907000000001</v>
      </c>
      <c r="E46" s="61">
        <f t="shared" si="12"/>
        <v>9.0183055921736463E-2</v>
      </c>
      <c r="F46" s="106">
        <f>+Tacna!Q21</f>
        <v>139.189301</v>
      </c>
      <c r="G46" s="61">
        <f t="shared" si="13"/>
        <v>0.32584327009444503</v>
      </c>
      <c r="H46" s="49"/>
      <c r="I46" s="80">
        <v>2014</v>
      </c>
      <c r="J46" s="105">
        <f>+Arequipa!P18+Cusco!P18+'Madre de Dios'!P18+Moquegua!P18+Puno!P18+Tacna!P18</f>
        <v>5693.6982069999995</v>
      </c>
      <c r="K46" s="105">
        <f>+Arequipa!Q18+Cusco!Q18+'Madre de Dios'!Q18+Moquegua!Q18+Puno!Q18+Tacna!Q18</f>
        <v>6170.1208769999994</v>
      </c>
      <c r="L46" s="81">
        <f t="shared" si="14"/>
        <v>11863.819083999999</v>
      </c>
      <c r="M46" s="107">
        <f t="shared" si="15"/>
        <v>0.12206345677850573</v>
      </c>
      <c r="N46" s="107">
        <f t="shared" si="16"/>
        <v>0.61181127359622078</v>
      </c>
      <c r="O46" s="79">
        <f t="shared" si="17"/>
        <v>0.3767709171347981</v>
      </c>
      <c r="P46" s="34"/>
    </row>
    <row r="47" spans="2:16" x14ac:dyDescent="0.25">
      <c r="B47" s="16"/>
      <c r="C47" s="77" t="s">
        <v>91</v>
      </c>
      <c r="D47" s="82">
        <f>SUM(D41:D46)</f>
        <v>2284.3437239999998</v>
      </c>
      <c r="E47" s="79">
        <f t="shared" si="12"/>
        <v>6.0458503485703981E-2</v>
      </c>
      <c r="F47" s="78">
        <f t="shared" ref="F47" si="18">SUM(F41:F46)</f>
        <v>1596.5374080000001</v>
      </c>
      <c r="G47" s="79">
        <f t="shared" si="13"/>
        <v>0.36586954873280358</v>
      </c>
      <c r="H47" s="49"/>
      <c r="I47" s="80">
        <v>2015</v>
      </c>
      <c r="J47" s="105">
        <f>+Arequipa!P19+Cusco!P19+'Madre de Dios'!P19+Moquegua!P19+Puno!P19+Tacna!P19</f>
        <v>5347.7220500000003</v>
      </c>
      <c r="K47" s="105">
        <f>+Arequipa!Q19+Cusco!Q19+'Madre de Dios'!Q19+Moquegua!Q19+Puno!Q19+Tacna!Q19</f>
        <v>4971.6936310000001</v>
      </c>
      <c r="L47" s="81">
        <f t="shared" si="14"/>
        <v>10319.415681</v>
      </c>
      <c r="M47" s="107">
        <f t="shared" si="15"/>
        <v>0.11130326042281873</v>
      </c>
      <c r="N47" s="107">
        <f t="shared" si="16"/>
        <v>0.52392667898083523</v>
      </c>
      <c r="O47" s="79">
        <f t="shared" si="17"/>
        <v>0.31009719270169978</v>
      </c>
      <c r="P47" s="34"/>
    </row>
    <row r="48" spans="2:16" x14ac:dyDescent="0.25">
      <c r="B48" s="16"/>
      <c r="C48" s="27" t="s">
        <v>72</v>
      </c>
      <c r="D48" s="49"/>
      <c r="E48" s="49"/>
      <c r="F48" s="49"/>
      <c r="G48" s="49"/>
      <c r="H48" s="49"/>
      <c r="I48" s="80">
        <v>2016</v>
      </c>
      <c r="J48" s="105">
        <f>+Arequipa!P20+Cusco!P20+'Madre de Dios'!P20+Moquegua!P20+Puno!P20+Tacna!P20</f>
        <v>5861.0248569999994</v>
      </c>
      <c r="K48" s="105">
        <f>+Arequipa!Q20+Cusco!Q20+'Madre de Dios'!Q20+Moquegua!Q20+Puno!Q20+Tacna!Q20</f>
        <v>5299.2470789999998</v>
      </c>
      <c r="L48" s="81">
        <f t="shared" si="14"/>
        <v>11160.271935999999</v>
      </c>
      <c r="M48" s="107">
        <f t="shared" si="15"/>
        <v>0.10036623480575013</v>
      </c>
      <c r="N48" s="107">
        <f t="shared" si="16"/>
        <v>0.4521742517905345</v>
      </c>
      <c r="O48" s="79">
        <f t="shared" si="17"/>
        <v>0.26741571326528657</v>
      </c>
      <c r="P48" s="34"/>
    </row>
    <row r="49" spans="2:23" x14ac:dyDescent="0.25">
      <c r="B49" s="16"/>
      <c r="C49" s="3"/>
      <c r="D49" s="3"/>
      <c r="E49" s="3"/>
      <c r="F49" s="3"/>
      <c r="G49" s="3"/>
      <c r="H49" s="49"/>
      <c r="I49" s="80" t="s">
        <v>12</v>
      </c>
      <c r="J49" s="105">
        <f>+Arequipa!P21+Cusco!P21+'Madre de Dios'!P21+Moquegua!P21+Puno!P21+Tacna!P21</f>
        <v>2284.3437239999998</v>
      </c>
      <c r="K49" s="105">
        <f>+Arequipa!Q21+Cusco!Q21+'Madre de Dios'!Q21+Moquegua!Q21+Puno!Q21+Tacna!Q21</f>
        <v>1596.5374080000001</v>
      </c>
      <c r="L49" s="81">
        <f t="shared" si="14"/>
        <v>3880.881132</v>
      </c>
      <c r="M49" s="107">
        <f t="shared" si="15"/>
        <v>6.0458503485703981E-2</v>
      </c>
      <c r="N49" s="107">
        <f t="shared" si="16"/>
        <v>0.36586954873280358</v>
      </c>
      <c r="O49" s="79">
        <f t="shared" si="17"/>
        <v>0.18610011475095084</v>
      </c>
      <c r="P49" s="34"/>
    </row>
    <row r="50" spans="2:23" x14ac:dyDescent="0.25">
      <c r="B50" s="16"/>
      <c r="C50" s="3"/>
      <c r="D50" s="3"/>
      <c r="E50" s="3"/>
      <c r="F50" s="3"/>
      <c r="G50" s="3"/>
      <c r="H50" s="21"/>
      <c r="I50" s="83" t="s">
        <v>1</v>
      </c>
      <c r="J50" s="78">
        <f t="shared" ref="J50:K50" si="19">SUM(J41:J49)</f>
        <v>40608.593717000003</v>
      </c>
      <c r="K50" s="78">
        <f t="shared" si="19"/>
        <v>43035.305787999998</v>
      </c>
      <c r="L50" s="81">
        <f t="shared" si="14"/>
        <v>83643.899505000009</v>
      </c>
      <c r="M50" s="79">
        <f t="shared" si="15"/>
        <v>0.17558566301730963</v>
      </c>
      <c r="N50" s="79">
        <f t="shared" si="16"/>
        <v>0.5817522853057322</v>
      </c>
      <c r="O50" s="79">
        <f t="shared" si="17"/>
        <v>0.37592630311455483</v>
      </c>
      <c r="P50" s="34"/>
    </row>
    <row r="51" spans="2:23" x14ac:dyDescent="0.25">
      <c r="B51" s="16"/>
      <c r="C51" s="21"/>
      <c r="D51" s="21"/>
      <c r="E51" s="21"/>
      <c r="F51" s="21"/>
      <c r="G51" s="21"/>
      <c r="H51" s="21"/>
      <c r="I51" s="27" t="s">
        <v>72</v>
      </c>
      <c r="J51" s="73"/>
      <c r="K51" s="73"/>
      <c r="L51" s="73"/>
      <c r="M51" s="73"/>
      <c r="N51" s="73"/>
      <c r="O51" s="73"/>
      <c r="P51" s="34"/>
    </row>
    <row r="52" spans="2:23" x14ac:dyDescent="0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2:23" x14ac:dyDescent="0.25">
      <c r="I53" s="3"/>
      <c r="J53" s="3"/>
      <c r="K53" s="3"/>
      <c r="L53" s="3"/>
      <c r="M53" s="3"/>
      <c r="N53" s="3"/>
      <c r="O53" s="3"/>
      <c r="S53" s="10"/>
      <c r="T53" s="10"/>
      <c r="U53" s="10"/>
      <c r="V53" s="10"/>
      <c r="W53" s="10"/>
    </row>
    <row r="54" spans="2:23" x14ac:dyDescent="0.25">
      <c r="I54" s="3"/>
      <c r="J54" s="3"/>
      <c r="K54" s="3"/>
      <c r="L54" s="3"/>
      <c r="M54" s="3"/>
      <c r="N54" s="3"/>
      <c r="O54" s="3"/>
      <c r="S54" s="10"/>
      <c r="T54" s="10"/>
      <c r="U54" s="10"/>
      <c r="V54" s="10"/>
      <c r="W54" s="10"/>
    </row>
    <row r="55" spans="2:23" x14ac:dyDescent="0.25">
      <c r="B55" s="13" t="s">
        <v>39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S55" s="10"/>
      <c r="T55" s="10"/>
      <c r="U55" s="10"/>
      <c r="V55" s="10"/>
      <c r="W55" s="10"/>
    </row>
    <row r="56" spans="2:23" ht="15" customHeight="1" x14ac:dyDescent="0.25">
      <c r="B56" s="16"/>
      <c r="C56" s="139" t="s">
        <v>93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7"/>
      <c r="S56" s="10"/>
      <c r="T56" s="10"/>
      <c r="U56" s="10"/>
      <c r="V56" s="10"/>
      <c r="W56" s="10"/>
    </row>
    <row r="57" spans="2:23" x14ac:dyDescent="0.25">
      <c r="B57" s="16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7"/>
      <c r="S57" s="10"/>
      <c r="T57" s="10"/>
      <c r="U57" s="10"/>
      <c r="V57" s="10"/>
      <c r="W57" s="10"/>
    </row>
    <row r="58" spans="2:23" x14ac:dyDescent="0.25">
      <c r="B58" s="1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7"/>
      <c r="S58" s="10"/>
      <c r="T58" s="10"/>
      <c r="U58" s="10"/>
      <c r="V58" s="10"/>
      <c r="W58" s="10"/>
    </row>
    <row r="59" spans="2:23" x14ac:dyDescent="0.25">
      <c r="B59" s="16"/>
      <c r="C59" s="30" t="s">
        <v>2</v>
      </c>
      <c r="D59" s="30" t="s">
        <v>10</v>
      </c>
      <c r="E59" s="30" t="s">
        <v>11</v>
      </c>
      <c r="F59" s="30" t="s">
        <v>1</v>
      </c>
      <c r="G59" s="30" t="s">
        <v>16</v>
      </c>
      <c r="H59" s="12"/>
      <c r="I59" s="30" t="s">
        <v>59</v>
      </c>
      <c r="J59" s="30" t="s">
        <v>10</v>
      </c>
      <c r="K59" s="30" t="s">
        <v>58</v>
      </c>
      <c r="L59" s="30" t="s">
        <v>11</v>
      </c>
      <c r="M59" s="30" t="s">
        <v>58</v>
      </c>
      <c r="N59" s="30" t="s">
        <v>1</v>
      </c>
      <c r="O59" s="30" t="s">
        <v>58</v>
      </c>
      <c r="P59" s="17"/>
      <c r="R59" s="22"/>
      <c r="U59" s="10"/>
      <c r="V59" s="10"/>
      <c r="W59" s="10"/>
    </row>
    <row r="60" spans="2:23" x14ac:dyDescent="0.25">
      <c r="B60" s="16"/>
      <c r="C60" s="42">
        <v>2009</v>
      </c>
      <c r="D60" s="46">
        <f>+Arequipa!H32+Cusco!H32+'Madre de Dios'!H32+Moquegua!H32+Puno!H32+Tacna!H32</f>
        <v>680.41019746000006</v>
      </c>
      <c r="E60" s="46">
        <f>+Arequipa!I32+Cusco!I32+'Madre de Dios'!I32+Moquegua!I32+Puno!I32+Tacna!I32</f>
        <v>2008.16530545</v>
      </c>
      <c r="F60" s="46">
        <f>+E60+D60</f>
        <v>2688.5755029100001</v>
      </c>
      <c r="G60" s="43"/>
      <c r="H60" s="12"/>
      <c r="I60" s="43" t="s">
        <v>65</v>
      </c>
      <c r="J60" s="52">
        <f>+Arequipa!H39</f>
        <v>70.438975930000012</v>
      </c>
      <c r="K60" s="92">
        <f>+J60/J66</f>
        <v>0.12106836237250174</v>
      </c>
      <c r="L60" s="84">
        <f>+Arequipa!I39</f>
        <v>369.19116369</v>
      </c>
      <c r="M60" s="92">
        <f>+L60/L66</f>
        <v>0.17551388172957255</v>
      </c>
      <c r="N60" s="52">
        <f>+L60+J60</f>
        <v>439.63013962000002</v>
      </c>
      <c r="O60" s="92">
        <f>+N60/N66</f>
        <v>0.16371741542225782</v>
      </c>
      <c r="P60" s="17"/>
      <c r="R60" s="22"/>
      <c r="S60" s="22" t="s">
        <v>66</v>
      </c>
      <c r="T60" s="108">
        <v>1536.2790725300001</v>
      </c>
      <c r="U60" s="10"/>
      <c r="V60" s="10"/>
      <c r="W60" s="10"/>
    </row>
    <row r="61" spans="2:23" x14ac:dyDescent="0.25">
      <c r="B61" s="16"/>
      <c r="C61" s="42">
        <v>2010</v>
      </c>
      <c r="D61" s="46">
        <f>+Arequipa!H33+Cusco!H33+'Madre de Dios'!H33+Moquegua!H33+Puno!H33+Tacna!H33</f>
        <v>889.69036675000007</v>
      </c>
      <c r="E61" s="46">
        <f>+Arequipa!I33+Cusco!I33+'Madre de Dios'!I33+Moquegua!I33+Puno!I33+Tacna!I33</f>
        <v>2298.3758219000001</v>
      </c>
      <c r="F61" s="46">
        <f t="shared" ref="F61:F68" si="20">+E61+D61</f>
        <v>3188.0661886500002</v>
      </c>
      <c r="G61" s="44">
        <f>+F61/F60-1</f>
        <v>0.18578265151913076</v>
      </c>
      <c r="H61" s="12"/>
      <c r="I61" s="43" t="s">
        <v>66</v>
      </c>
      <c r="J61" s="52">
        <f>+Cusco!H39</f>
        <v>356.90616749999998</v>
      </c>
      <c r="K61" s="92">
        <f>+J61/J66</f>
        <v>0.61343942965342868</v>
      </c>
      <c r="L61" s="84">
        <f>+Cusco!I39</f>
        <v>1179.3729050300001</v>
      </c>
      <c r="M61" s="92">
        <f>+L61/L66</f>
        <v>0.56067516486474511</v>
      </c>
      <c r="N61" s="52">
        <f t="shared" ref="N61:N65" si="21">+L61+J61</f>
        <v>1536.2790725300001</v>
      </c>
      <c r="O61" s="92">
        <f>+N61/N66</f>
        <v>0.57210736129082451</v>
      </c>
      <c r="P61" s="17"/>
      <c r="R61" s="22"/>
      <c r="S61" s="22" t="s">
        <v>65</v>
      </c>
      <c r="T61" s="108">
        <v>439.63013962000002</v>
      </c>
      <c r="U61" s="10"/>
      <c r="V61" s="10"/>
      <c r="W61" s="10"/>
    </row>
    <row r="62" spans="2:23" x14ac:dyDescent="0.25">
      <c r="B62" s="16"/>
      <c r="C62" s="42">
        <v>2011</v>
      </c>
      <c r="D62" s="46">
        <f>+Arequipa!H34+Cusco!H34+'Madre de Dios'!H34+Moquegua!H34+Puno!H34+Tacna!H34</f>
        <v>1083.1016425600001</v>
      </c>
      <c r="E62" s="46">
        <f>+Arequipa!I34+Cusco!I34+'Madre de Dios'!I34+Moquegua!I34+Puno!I34+Tacna!I34</f>
        <v>3309.89501496</v>
      </c>
      <c r="F62" s="46">
        <f t="shared" si="20"/>
        <v>4392.9966575199996</v>
      </c>
      <c r="G62" s="44">
        <f t="shared" ref="G62:G67" si="22">+F62/F61-1</f>
        <v>0.37795026751945571</v>
      </c>
      <c r="H62" s="12"/>
      <c r="I62" s="43" t="s">
        <v>67</v>
      </c>
      <c r="J62" s="52">
        <f>+'Madre de Dios'!H39</f>
        <v>8.1916584400000012</v>
      </c>
      <c r="K62" s="92">
        <f>+J62/J66</f>
        <v>1.4079572556978288E-2</v>
      </c>
      <c r="L62" s="85">
        <f>+'Madre de Dios'!I39</f>
        <v>17.020493579999997</v>
      </c>
      <c r="M62" s="92">
        <f>+L62/L66</f>
        <v>8.0915612045564887E-3</v>
      </c>
      <c r="N62" s="52">
        <f t="shared" si="21"/>
        <v>25.212152019999998</v>
      </c>
      <c r="O62" s="92">
        <f>+N62/N66</f>
        <v>9.3889567478591413E-3</v>
      </c>
      <c r="P62" s="17"/>
      <c r="R62" s="22"/>
      <c r="S62" s="22" t="s">
        <v>68</v>
      </c>
      <c r="T62" s="108">
        <v>243.4556876</v>
      </c>
      <c r="U62" s="10"/>
      <c r="V62" s="10"/>
      <c r="W62" s="10"/>
    </row>
    <row r="63" spans="2:23" x14ac:dyDescent="0.25">
      <c r="B63" s="16"/>
      <c r="C63" s="42">
        <v>2012</v>
      </c>
      <c r="D63" s="46">
        <f>+Arequipa!H35+Cusco!H35+'Madre de Dios'!H35+Moquegua!H35+Puno!H35+Tacna!H35</f>
        <v>1208.7929050100001</v>
      </c>
      <c r="E63" s="46">
        <f>+Arequipa!I35+Cusco!I35+'Madre de Dios'!I35+Moquegua!I35+Puno!I35+Tacna!I35</f>
        <v>3813.2143225500004</v>
      </c>
      <c r="F63" s="46">
        <f t="shared" si="20"/>
        <v>5022.0072275600005</v>
      </c>
      <c r="G63" s="44">
        <f t="shared" si="22"/>
        <v>0.14318485058786723</v>
      </c>
      <c r="H63" s="12"/>
      <c r="I63" s="43" t="s">
        <v>68</v>
      </c>
      <c r="J63" s="52">
        <f>+Moquegua!H39</f>
        <v>59.34969238</v>
      </c>
      <c r="K63" s="92">
        <f>+J63/J66</f>
        <v>0.10200844019792302</v>
      </c>
      <c r="L63" s="84">
        <f>+Moquegua!I39</f>
        <v>184.10599522000001</v>
      </c>
      <c r="M63" s="92">
        <f>+L63/L66</f>
        <v>8.7524190849488565E-2</v>
      </c>
      <c r="N63" s="52">
        <f t="shared" si="21"/>
        <v>243.4556876</v>
      </c>
      <c r="O63" s="92">
        <f>+N63/N66</f>
        <v>9.0662428145104751E-2</v>
      </c>
      <c r="P63" s="17"/>
      <c r="R63" s="22"/>
      <c r="S63" s="22" t="s">
        <v>70</v>
      </c>
      <c r="T63" s="108">
        <v>234.8097684</v>
      </c>
      <c r="U63" s="10"/>
      <c r="V63" s="10"/>
      <c r="W63" s="10"/>
    </row>
    <row r="64" spans="2:23" x14ac:dyDescent="0.25">
      <c r="B64" s="16"/>
      <c r="C64" s="42">
        <v>2013</v>
      </c>
      <c r="D64" s="46">
        <f>+Arequipa!H36+Cusco!H36+'Madre de Dios'!H36+Moquegua!H36+Puno!H36+Tacna!H36</f>
        <v>1010.3504958600001</v>
      </c>
      <c r="E64" s="46">
        <f>+Arequipa!I36+Cusco!I36+'Madre de Dios'!I36+Moquegua!I36+Puno!I36+Tacna!I36</f>
        <v>3228.92956658</v>
      </c>
      <c r="F64" s="46">
        <f t="shared" si="20"/>
        <v>4239.2800624400006</v>
      </c>
      <c r="G64" s="44">
        <f t="shared" si="22"/>
        <v>-0.15585942625182103</v>
      </c>
      <c r="H64" s="12"/>
      <c r="I64" s="43" t="s">
        <v>69</v>
      </c>
      <c r="J64" s="52">
        <f>+Puno!H39</f>
        <v>31.022605039999998</v>
      </c>
      <c r="K64" s="92">
        <f>+J64/J66</f>
        <v>5.3320706883276767E-2</v>
      </c>
      <c r="L64" s="85">
        <f>+Puno!I39</f>
        <v>174.88913319999997</v>
      </c>
      <c r="M64" s="92">
        <f>+L64/L66</f>
        <v>8.3142484596479743E-2</v>
      </c>
      <c r="N64" s="52">
        <f t="shared" si="21"/>
        <v>205.91173823999998</v>
      </c>
      <c r="O64" s="92">
        <f>+N64/N66</f>
        <v>7.6681133870612497E-2</v>
      </c>
      <c r="P64" s="17"/>
      <c r="R64" s="22"/>
      <c r="S64" s="22" t="s">
        <v>69</v>
      </c>
      <c r="T64" s="108">
        <v>205.91173823999998</v>
      </c>
      <c r="U64" s="10"/>
      <c r="V64" s="10"/>
      <c r="W64" s="10"/>
    </row>
    <row r="65" spans="2:23" x14ac:dyDescent="0.25">
      <c r="B65" s="16"/>
      <c r="C65" s="42">
        <v>2014</v>
      </c>
      <c r="D65" s="46">
        <f>+Arequipa!H37+Cusco!H37+'Madre de Dios'!H37+Moquegua!H37+Puno!H37+Tacna!H37</f>
        <v>940.78076793999992</v>
      </c>
      <c r="E65" s="46">
        <f>+Arequipa!I37+Cusco!I37+'Madre de Dios'!I37+Moquegua!I37+Puno!I37+Tacna!I37</f>
        <v>3469.3638748099997</v>
      </c>
      <c r="F65" s="46">
        <f t="shared" si="20"/>
        <v>4410.1446427499995</v>
      </c>
      <c r="G65" s="44">
        <f t="shared" si="22"/>
        <v>4.0305093740764741E-2</v>
      </c>
      <c r="H65" s="12"/>
      <c r="I65" s="43" t="s">
        <v>70</v>
      </c>
      <c r="J65" s="52">
        <f>+Tacna!H39</f>
        <v>55.902486740000001</v>
      </c>
      <c r="K65" s="92">
        <f>+J65/J66</f>
        <v>9.608348833589142E-2</v>
      </c>
      <c r="L65" s="84">
        <f>+Tacna!I39</f>
        <v>178.90728166</v>
      </c>
      <c r="M65" s="92">
        <f>+L65/L66</f>
        <v>8.505271675515752E-2</v>
      </c>
      <c r="N65" s="52">
        <f t="shared" si="21"/>
        <v>234.8097684</v>
      </c>
      <c r="O65" s="92">
        <f>+N65/N66</f>
        <v>8.7442704523341297E-2</v>
      </c>
      <c r="P65" s="17"/>
      <c r="R65" s="22"/>
      <c r="S65" s="22" t="s">
        <v>67</v>
      </c>
      <c r="T65" s="108">
        <v>25.212152019999998</v>
      </c>
      <c r="U65" s="10"/>
      <c r="V65" s="10"/>
      <c r="W65" s="10"/>
    </row>
    <row r="66" spans="2:23" x14ac:dyDescent="0.25">
      <c r="B66" s="16"/>
      <c r="C66" s="42">
        <v>2015</v>
      </c>
      <c r="D66" s="46">
        <f>+Arequipa!H38+Cusco!H38+'Madre de Dios'!H38+Moquegua!H38+Puno!H38+Tacna!H38</f>
        <v>781.33314944999995</v>
      </c>
      <c r="E66" s="46">
        <f>+Arequipa!I38+Cusco!I38+'Madre de Dios'!I38+Moquegua!I38+Puno!I38+Tacna!I38</f>
        <v>2750.7805629599998</v>
      </c>
      <c r="F66" s="46">
        <f t="shared" si="20"/>
        <v>3532.1137124099996</v>
      </c>
      <c r="G66" s="44">
        <f t="shared" si="22"/>
        <v>-0.19909345417580071</v>
      </c>
      <c r="H66" s="12"/>
      <c r="I66" s="146" t="s">
        <v>92</v>
      </c>
      <c r="J66" s="53">
        <f>SUM(J60:J65)</f>
        <v>581.81158603000006</v>
      </c>
      <c r="K66" s="93">
        <f t="shared" ref="K66:O66" si="23">SUM(K60:K65)</f>
        <v>0.99999999999999989</v>
      </c>
      <c r="L66" s="86">
        <f t="shared" si="23"/>
        <v>2103.4869723800002</v>
      </c>
      <c r="M66" s="93">
        <f t="shared" si="23"/>
        <v>1</v>
      </c>
      <c r="N66" s="53">
        <f t="shared" si="23"/>
        <v>2685.2985584100002</v>
      </c>
      <c r="O66" s="93">
        <f t="shared" si="23"/>
        <v>1</v>
      </c>
      <c r="P66" s="17"/>
      <c r="S66" s="10"/>
      <c r="T66" s="108"/>
      <c r="U66" s="10"/>
      <c r="V66" s="10"/>
      <c r="W66" s="10"/>
    </row>
    <row r="67" spans="2:23" x14ac:dyDescent="0.25">
      <c r="B67" s="16"/>
      <c r="C67" s="42">
        <v>2016</v>
      </c>
      <c r="D67" s="46">
        <f>+Arequipa!H39+Cusco!H39+'Madre de Dios'!H39+Moquegua!H39+Puno!H39+Tacna!H39</f>
        <v>581.81158603000006</v>
      </c>
      <c r="E67" s="46">
        <f>+Arequipa!I39+Cusco!I39+'Madre de Dios'!I39+Moquegua!I39+Puno!I39+Tacna!I39</f>
        <v>2103.4869723800002</v>
      </c>
      <c r="F67" s="46">
        <f t="shared" si="20"/>
        <v>2685.2985584100002</v>
      </c>
      <c r="G67" s="44">
        <f t="shared" si="22"/>
        <v>-0.23974742121827342</v>
      </c>
      <c r="H67" s="12"/>
      <c r="I67" s="147"/>
      <c r="J67" s="87">
        <f>+J66/N66</f>
        <v>0.21666551162731723</v>
      </c>
      <c r="K67" s="88"/>
      <c r="L67" s="89">
        <f>+L66/N66</f>
        <v>0.78333448837268282</v>
      </c>
      <c r="M67" s="88"/>
      <c r="N67" s="90">
        <f>+L67+J67</f>
        <v>1</v>
      </c>
      <c r="O67" s="91"/>
      <c r="P67" s="17"/>
      <c r="S67" s="10"/>
      <c r="T67" s="109"/>
      <c r="U67" s="10"/>
      <c r="V67" s="10"/>
      <c r="W67" s="10"/>
    </row>
    <row r="68" spans="2:23" x14ac:dyDescent="0.25">
      <c r="B68" s="16"/>
      <c r="C68" s="94" t="s">
        <v>12</v>
      </c>
      <c r="D68" s="56">
        <f>+Arequipa!H40+Cusco!H40+'Madre de Dios'!H40+Moquegua!H40+Puno!H40+Tacna!H40</f>
        <v>200.94316892000001</v>
      </c>
      <c r="E68" s="56">
        <f>+Arequipa!I40+Cusco!I40+'Madre de Dios'!I40+Moquegua!I40+Puno!I40+Tacna!I40</f>
        <v>697.47771292000004</v>
      </c>
      <c r="F68" s="56">
        <f t="shared" si="20"/>
        <v>898.42088183999999</v>
      </c>
      <c r="G68" s="48"/>
      <c r="H68" s="12"/>
      <c r="P68" s="17"/>
      <c r="S68" s="10"/>
      <c r="T68" s="10"/>
      <c r="U68" s="10"/>
      <c r="V68" s="10"/>
      <c r="W68" s="10"/>
    </row>
    <row r="69" spans="2:23" x14ac:dyDescent="0.25">
      <c r="B69" s="16"/>
      <c r="C69" s="27" t="s">
        <v>72</v>
      </c>
      <c r="D69" s="45"/>
      <c r="E69" s="45"/>
      <c r="F69" s="45"/>
      <c r="G69" s="45"/>
      <c r="H69" s="12"/>
      <c r="I69" s="27" t="s">
        <v>72</v>
      </c>
      <c r="J69" s="74"/>
      <c r="K69" s="74"/>
      <c r="L69" s="74"/>
      <c r="M69" s="74"/>
      <c r="N69" s="72"/>
      <c r="O69" s="49"/>
      <c r="P69" s="17"/>
      <c r="S69" s="10"/>
      <c r="T69" s="10"/>
      <c r="U69" s="10"/>
      <c r="V69" s="10"/>
      <c r="W69" s="10"/>
    </row>
    <row r="70" spans="2:23" x14ac:dyDescent="0.25">
      <c r="B70" s="16"/>
      <c r="C70" s="135" t="s">
        <v>61</v>
      </c>
      <c r="D70" s="135"/>
      <c r="E70" s="135"/>
      <c r="F70" s="135"/>
      <c r="G70" s="135"/>
      <c r="H70" s="12"/>
      <c r="I70" s="99" t="s">
        <v>60</v>
      </c>
      <c r="J70" s="99"/>
      <c r="K70" s="99"/>
      <c r="L70" s="99"/>
      <c r="M70" s="99"/>
      <c r="N70" s="99"/>
      <c r="O70" s="99"/>
      <c r="P70" s="17"/>
      <c r="S70" s="10"/>
      <c r="T70" s="10"/>
      <c r="U70" s="10"/>
    </row>
    <row r="71" spans="2:23" x14ac:dyDescent="0.25">
      <c r="B71" s="16"/>
      <c r="C71" s="12"/>
      <c r="D71" s="12"/>
      <c r="E71" s="12"/>
      <c r="F71" s="12"/>
      <c r="G71" s="12"/>
      <c r="H71" s="12"/>
      <c r="P71" s="17"/>
    </row>
    <row r="72" spans="2:23" x14ac:dyDescent="0.25">
      <c r="B72" s="1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16"/>
      <c r="P72" s="117"/>
    </row>
    <row r="73" spans="2:23" x14ac:dyDescent="0.25">
      <c r="B73" s="16"/>
      <c r="C73" s="12"/>
      <c r="D73" s="145" t="s">
        <v>62</v>
      </c>
      <c r="E73" s="145"/>
      <c r="F73" s="145"/>
      <c r="G73" s="145"/>
      <c r="H73" s="145"/>
      <c r="I73" s="21"/>
      <c r="J73" s="145" t="s">
        <v>63</v>
      </c>
      <c r="K73" s="145"/>
      <c r="L73" s="145"/>
      <c r="M73" s="145"/>
      <c r="N73" s="145"/>
      <c r="O73" s="116"/>
      <c r="P73" s="117"/>
    </row>
    <row r="74" spans="2:23" x14ac:dyDescent="0.25">
      <c r="B74" s="16"/>
      <c r="C74" s="12"/>
      <c r="D74" s="30" t="s">
        <v>29</v>
      </c>
      <c r="E74" s="30">
        <v>2016</v>
      </c>
      <c r="F74" s="30" t="s">
        <v>30</v>
      </c>
      <c r="G74" s="30" t="s">
        <v>12</v>
      </c>
      <c r="H74" s="30" t="s">
        <v>30</v>
      </c>
      <c r="I74" s="21"/>
      <c r="J74" s="30" t="s">
        <v>29</v>
      </c>
      <c r="K74" s="30">
        <v>2016</v>
      </c>
      <c r="L74" s="30" t="s">
        <v>30</v>
      </c>
      <c r="M74" s="30" t="s">
        <v>12</v>
      </c>
      <c r="N74" s="30" t="s">
        <v>30</v>
      </c>
      <c r="O74" s="97"/>
      <c r="P74" s="35"/>
    </row>
    <row r="75" spans="2:23" x14ac:dyDescent="0.25">
      <c r="B75" s="16"/>
      <c r="C75" s="12"/>
      <c r="D75" s="43" t="s">
        <v>31</v>
      </c>
      <c r="E75" s="52">
        <f>+E86</f>
        <v>459.58909866999994</v>
      </c>
      <c r="F75" s="44">
        <f>+E75/E77</f>
        <v>0.78992771836328157</v>
      </c>
      <c r="G75" s="52">
        <f>+G86</f>
        <v>138.02596809000002</v>
      </c>
      <c r="H75" s="44">
        <f>+G75/G77</f>
        <v>0.68689057125873865</v>
      </c>
      <c r="I75" s="21"/>
      <c r="J75" s="43" t="s">
        <v>31</v>
      </c>
      <c r="K75" s="52">
        <f>+K86</f>
        <v>1379.3467861200002</v>
      </c>
      <c r="L75" s="44">
        <f>+K75/K77</f>
        <v>0.65574296595682346</v>
      </c>
      <c r="M75" s="52">
        <f>+M86</f>
        <v>411.82597681999994</v>
      </c>
      <c r="N75" s="44">
        <f>+M75/M77</f>
        <v>0.59053860727162655</v>
      </c>
      <c r="O75" s="95">
        <f>+M75+G75</f>
        <v>549.85194490999993</v>
      </c>
      <c r="P75" s="96">
        <f>+SUM(M75+G75)/SUM(M77+G77)</f>
        <v>0.61209144002500226</v>
      </c>
    </row>
    <row r="76" spans="2:23" x14ac:dyDescent="0.25">
      <c r="B76" s="16"/>
      <c r="C76" s="12"/>
      <c r="D76" s="43" t="s">
        <v>3</v>
      </c>
      <c r="E76" s="52">
        <f>+Arequipa!E47+Cusco!E47+'Madre de Dios'!E47+Moquegua!E47+Puno!E47+Tacna!E47</f>
        <v>122.22248736</v>
      </c>
      <c r="F76" s="44">
        <f>+E76/E77</f>
        <v>0.21007228163671846</v>
      </c>
      <c r="G76" s="52">
        <f>+Arequipa!G47+Cusco!G47+'Madre de Dios'!G47+Moquegua!G47+Puno!G47+Tacna!G47</f>
        <v>62.917200829999999</v>
      </c>
      <c r="H76" s="44">
        <f>+G76/G77</f>
        <v>0.31310942874126141</v>
      </c>
      <c r="I76" s="21"/>
      <c r="J76" s="43" t="s">
        <v>3</v>
      </c>
      <c r="K76" s="52">
        <f>+Arequipa!K47+Cusco!K47+'Madre de Dios'!K47+Moquegua!K47+Puno!K47+Tacna!K47</f>
        <v>724.14018625999995</v>
      </c>
      <c r="L76" s="44">
        <f>+K76/K77</f>
        <v>0.34425703404317648</v>
      </c>
      <c r="M76" s="52">
        <f>+Arequipa!M47+Cusco!M47+'Madre de Dios'!M47+Moquegua!M47+Puno!M47+Tacna!M47</f>
        <v>285.54752552000002</v>
      </c>
      <c r="N76" s="44">
        <f>+M76/M77</f>
        <v>0.40946139272837351</v>
      </c>
      <c r="O76" s="95">
        <f>+M76+G76</f>
        <v>348.46472635000003</v>
      </c>
      <c r="P76" s="96">
        <f>+P77-P75</f>
        <v>0.38790855997499774</v>
      </c>
    </row>
    <row r="77" spans="2:23" x14ac:dyDescent="0.25">
      <c r="B77" s="16"/>
      <c r="C77" s="12"/>
      <c r="D77" s="47" t="s">
        <v>1</v>
      </c>
      <c r="E77" s="53">
        <f>SUM(E75:E76)</f>
        <v>581.81158602999994</v>
      </c>
      <c r="F77" s="48">
        <f>SUM(F75:F76)</f>
        <v>1</v>
      </c>
      <c r="G77" s="53">
        <f>SUM(G75:G76)</f>
        <v>200.94316892000001</v>
      </c>
      <c r="H77" s="48">
        <f>SUM(H75:H76)</f>
        <v>1</v>
      </c>
      <c r="I77" s="21"/>
      <c r="J77" s="47" t="s">
        <v>1</v>
      </c>
      <c r="K77" s="53">
        <f>SUM(K75:K76)</f>
        <v>2103.4869723800002</v>
      </c>
      <c r="L77" s="48">
        <f>SUM(L75:L76)</f>
        <v>1</v>
      </c>
      <c r="M77" s="53">
        <f>SUM(M75:M76)</f>
        <v>697.37350233999996</v>
      </c>
      <c r="N77" s="48">
        <f>SUM(N75:N76)</f>
        <v>1</v>
      </c>
      <c r="O77" s="95">
        <f>+M77+G77</f>
        <v>898.31667126000002</v>
      </c>
      <c r="P77" s="96">
        <v>1</v>
      </c>
    </row>
    <row r="78" spans="2:23" x14ac:dyDescent="0.25">
      <c r="B78" s="16"/>
      <c r="C78" s="12"/>
      <c r="D78" s="49"/>
      <c r="E78" s="49"/>
      <c r="F78" s="49"/>
      <c r="G78" s="49"/>
      <c r="H78" s="49"/>
      <c r="I78" s="21"/>
      <c r="J78" s="49"/>
      <c r="K78" s="49"/>
      <c r="L78" s="49"/>
      <c r="M78" s="49"/>
      <c r="N78" s="49"/>
      <c r="O78" s="97"/>
      <c r="P78" s="35"/>
    </row>
    <row r="79" spans="2:23" x14ac:dyDescent="0.25">
      <c r="B79" s="16"/>
      <c r="C79" s="12"/>
      <c r="D79" s="30" t="s">
        <v>32</v>
      </c>
      <c r="E79" s="30">
        <v>2016</v>
      </c>
      <c r="F79" s="30" t="s">
        <v>30</v>
      </c>
      <c r="G79" s="30" t="s">
        <v>12</v>
      </c>
      <c r="H79" s="30" t="s">
        <v>30</v>
      </c>
      <c r="I79" s="21"/>
      <c r="J79" s="30" t="s">
        <v>32</v>
      </c>
      <c r="K79" s="30">
        <v>2016</v>
      </c>
      <c r="L79" s="30" t="s">
        <v>30</v>
      </c>
      <c r="M79" s="30" t="s">
        <v>12</v>
      </c>
      <c r="N79" s="30" t="s">
        <v>30</v>
      </c>
      <c r="O79" s="97"/>
      <c r="P79" s="35"/>
    </row>
    <row r="80" spans="2:23" x14ac:dyDescent="0.25">
      <c r="B80" s="16"/>
      <c r="C80" s="12"/>
      <c r="D80" s="50" t="s">
        <v>33</v>
      </c>
      <c r="E80" s="52">
        <f>+Arequipa!E51+Cusco!E51+'Madre de Dios'!E51+Moquegua!E51+Puno!E51+Tacna!E51</f>
        <v>320.84881935999999</v>
      </c>
      <c r="F80" s="44">
        <f>+E80/E86</f>
        <v>0.69812103961669458</v>
      </c>
      <c r="G80" s="52">
        <f>+Arequipa!G51+Cusco!G51+'Madre de Dios'!G51+Moquegua!G51+Puno!G51+Tacna!G51</f>
        <v>134.71410312</v>
      </c>
      <c r="H80" s="44">
        <f>+G80/G86</f>
        <v>0.97600549363406375</v>
      </c>
      <c r="I80" s="21"/>
      <c r="J80" s="50" t="s">
        <v>33</v>
      </c>
      <c r="K80" s="52">
        <f>+Arequipa!K51+Cusco!K51+'Madre de Dios'!K51+Moquegua!K51+Puno!K51+Tacna!K51</f>
        <v>963.14616264000006</v>
      </c>
      <c r="L80" s="44">
        <f>+K80/K86</f>
        <v>0.69826251986221577</v>
      </c>
      <c r="M80" s="52">
        <f>+Arequipa!M51+Cusco!M51+'Madre de Dios'!M51+Moquegua!M51+Puno!M51+Tacna!M51</f>
        <v>401.86844524999998</v>
      </c>
      <c r="N80" s="44">
        <f>+M80/M86</f>
        <v>0.97582102118256575</v>
      </c>
      <c r="O80" s="98">
        <f>+M80+G80</f>
        <v>536.58254837000004</v>
      </c>
      <c r="P80" s="35"/>
    </row>
    <row r="81" spans="2:16" x14ac:dyDescent="0.25">
      <c r="B81" s="16"/>
      <c r="C81" s="12"/>
      <c r="D81" s="50" t="s">
        <v>34</v>
      </c>
      <c r="E81" s="52">
        <f>+Arequipa!E52+Cusco!E52+'Madre de Dios'!E52+Moquegua!E52+Puno!E52+Tacna!E52</f>
        <v>5.4908303199999997</v>
      </c>
      <c r="F81" s="44">
        <f>+E81/E86</f>
        <v>1.1947259706311259E-2</v>
      </c>
      <c r="G81" s="52">
        <f>+Arequipa!G52+Cusco!G52+'Madre de Dios'!G52+Moquegua!G52+Puno!G52+Tacna!G52</f>
        <v>2.5271093800000002</v>
      </c>
      <c r="H81" s="44">
        <f>+G81/G86</f>
        <v>1.8308941534481361E-2</v>
      </c>
      <c r="I81" s="21"/>
      <c r="J81" s="50" t="s">
        <v>34</v>
      </c>
      <c r="K81" s="52">
        <f>+Arequipa!K52+Cusco!K52+'Madre de Dios'!K52+Moquegua!K52+Puno!K52+Tacna!K52</f>
        <v>16.45227538</v>
      </c>
      <c r="L81" s="44">
        <f>+K81/K86</f>
        <v>1.19275845244683E-2</v>
      </c>
      <c r="M81" s="52">
        <f>+Arequipa!M52+Cusco!M52+'Madre de Dios'!M52+Moquegua!M52+Puno!M52+Tacna!M52</f>
        <v>7.6032652400000007</v>
      </c>
      <c r="N81" s="44">
        <f>+M81/M86</f>
        <v>1.8462325516010906E-2</v>
      </c>
      <c r="O81" s="98">
        <f>+M81+G81</f>
        <v>10.130374620000001</v>
      </c>
      <c r="P81" s="35"/>
    </row>
    <row r="82" spans="2:16" x14ac:dyDescent="0.25">
      <c r="B82" s="16"/>
      <c r="C82" s="12"/>
      <c r="D82" s="50" t="s">
        <v>35</v>
      </c>
      <c r="E82" s="52">
        <f>+Arequipa!E53+Cusco!E53+'Madre de Dios'!E53+Moquegua!E53+Puno!E53+Tacna!E53</f>
        <v>131.46028124</v>
      </c>
      <c r="F82" s="44">
        <f>+E82/E86</f>
        <v>0.28603872811698866</v>
      </c>
      <c r="G82" s="52">
        <f>+Arequipa!G53+Cusco!G53+'Madre de Dios'!G53+Moquegua!G53+Puno!G53+Tacna!G53</f>
        <v>0</v>
      </c>
      <c r="H82" s="44">
        <f>+G82/G86</f>
        <v>0</v>
      </c>
      <c r="I82" s="21"/>
      <c r="J82" s="50" t="s">
        <v>35</v>
      </c>
      <c r="K82" s="52">
        <f>+Arequipa!K53+Cusco!K53+'Madre de Dios'!K53+Moquegua!K53+Puno!K53+Tacna!K53</f>
        <v>394.38084489000005</v>
      </c>
      <c r="L82" s="44">
        <f>+K82/K86</f>
        <v>0.2859185585949448</v>
      </c>
      <c r="M82" s="52">
        <f>+Arequipa!M53+Cusco!M53+'Madre de Dios'!M53+Moquegua!M53+Puno!M53+Tacna!M53</f>
        <v>0</v>
      </c>
      <c r="N82" s="44">
        <f>+M82/M86</f>
        <v>0</v>
      </c>
      <c r="O82" s="98">
        <f>+K82+E82</f>
        <v>525.84112613000002</v>
      </c>
      <c r="P82" s="35"/>
    </row>
    <row r="83" spans="2:16" x14ac:dyDescent="0.25">
      <c r="B83" s="16"/>
      <c r="C83" s="12"/>
      <c r="D83" s="50" t="s">
        <v>36</v>
      </c>
      <c r="E83" s="52">
        <f>+Arequipa!E54+Cusco!E54+'Madre de Dios'!E54+Moquegua!E54+Puno!E54+Tacna!E54</f>
        <v>1.7891677500000003</v>
      </c>
      <c r="F83" s="44">
        <f>+E83/E86</f>
        <v>3.892972560005566E-3</v>
      </c>
      <c r="G83" s="52">
        <f>+Arequipa!G54+Cusco!G54+'Madre de Dios'!G54+Moquegua!G54+Puno!G54+Tacna!G54</f>
        <v>0.78475558999999995</v>
      </c>
      <c r="H83" s="44">
        <f>+G83/G86</f>
        <v>5.685564831454752E-3</v>
      </c>
      <c r="I83" s="21"/>
      <c r="J83" s="50" t="s">
        <v>36</v>
      </c>
      <c r="K83" s="52">
        <f>+Arequipa!K54+Cusco!K54+'Madre de Dios'!K54+Moquegua!K54+Puno!K54+Tacna!K54</f>
        <v>5.3675032099999997</v>
      </c>
      <c r="L83" s="44">
        <f>+K83/K86</f>
        <v>3.8913370183711283E-3</v>
      </c>
      <c r="M83" s="52">
        <f>+Arequipa!M54+Cusco!M54+'Madre de Dios'!M54+Moquegua!M54+Puno!M54+Tacna!M54</f>
        <v>2.3542663300000002</v>
      </c>
      <c r="N83" s="44">
        <f>+M83/M86</f>
        <v>5.7166533014234751E-3</v>
      </c>
      <c r="O83" s="98">
        <f>+M83+G83</f>
        <v>3.1390219200000002</v>
      </c>
      <c r="P83" s="35"/>
    </row>
    <row r="84" spans="2:16" x14ac:dyDescent="0.25">
      <c r="B84" s="16"/>
      <c r="C84" s="12"/>
      <c r="D84" s="43" t="s">
        <v>37</v>
      </c>
      <c r="E84" s="52">
        <f>+Arequipa!E55+Cusco!E55+'Madre de Dios'!E55+Moquegua!E55+Puno!E55+Tacna!E55</f>
        <v>0</v>
      </c>
      <c r="F84" s="44">
        <f>+E84/E86</f>
        <v>0</v>
      </c>
      <c r="G84" s="52">
        <f>+Arequipa!G55+Cusco!G55+'Madre de Dios'!G55+Moquegua!G55+Puno!G55+Tacna!G55</f>
        <v>0</v>
      </c>
      <c r="H84" s="44">
        <f>+G84/G86</f>
        <v>0</v>
      </c>
      <c r="I84" s="21"/>
      <c r="J84" s="43" t="s">
        <v>37</v>
      </c>
      <c r="K84" s="52">
        <f>+Arequipa!K55+Cusco!K55+'Madre de Dios'!K55+Moquegua!K55+Puno!K55+Tacna!K55</f>
        <v>0</v>
      </c>
      <c r="L84" s="44">
        <f>+K84/K86</f>
        <v>0</v>
      </c>
      <c r="M84" s="52">
        <f>+Arequipa!M55+Cusco!M55+'Madre de Dios'!M55+Moquegua!M55+Puno!M55+Tacna!M55</f>
        <v>0</v>
      </c>
      <c r="N84" s="44">
        <f>+M84/M86</f>
        <v>0</v>
      </c>
      <c r="O84" s="98">
        <f>+M84+G84</f>
        <v>0</v>
      </c>
      <c r="P84" s="35"/>
    </row>
    <row r="85" spans="2:16" x14ac:dyDescent="0.25">
      <c r="B85" s="16"/>
      <c r="C85" s="12"/>
      <c r="D85" s="50" t="s">
        <v>38</v>
      </c>
      <c r="E85" s="52">
        <f>+Arequipa!E56+Cusco!E56+'Madre de Dios'!E56+Moquegua!E56+Puno!E56+Tacna!E56</f>
        <v>0</v>
      </c>
      <c r="F85" s="44">
        <f>+E85/E86</f>
        <v>0</v>
      </c>
      <c r="G85" s="52">
        <f>+Arequipa!G56+Cusco!G56+'Madre de Dios'!G56+Moquegua!G56+Puno!G56+Tacna!G56</f>
        <v>0</v>
      </c>
      <c r="H85" s="44">
        <f>+G85/G86</f>
        <v>0</v>
      </c>
      <c r="I85" s="21"/>
      <c r="J85" s="50" t="s">
        <v>38</v>
      </c>
      <c r="K85" s="52">
        <f>+Arequipa!K56+Cusco!K56+'Madre de Dios'!K56+Moquegua!K56+Puno!K56+Tacna!K56</f>
        <v>0</v>
      </c>
      <c r="L85" s="44">
        <f>+K85/K86</f>
        <v>0</v>
      </c>
      <c r="M85" s="52">
        <f>+Arequipa!M56+Cusco!M56+'Madre de Dios'!M56+Moquegua!M56+Puno!M56+Tacna!M56</f>
        <v>0</v>
      </c>
      <c r="N85" s="44">
        <f>+M85/M86</f>
        <v>0</v>
      </c>
      <c r="O85" s="98">
        <f>+M85+G85</f>
        <v>0</v>
      </c>
      <c r="P85" s="35"/>
    </row>
    <row r="86" spans="2:16" x14ac:dyDescent="0.25">
      <c r="B86" s="16"/>
      <c r="C86" s="12"/>
      <c r="D86" s="47" t="s">
        <v>1</v>
      </c>
      <c r="E86" s="53">
        <f>SUM(E80:E85)</f>
        <v>459.58909866999994</v>
      </c>
      <c r="F86" s="48">
        <f>SUM(F80:F85)</f>
        <v>1.0000000000000002</v>
      </c>
      <c r="G86" s="53">
        <f>SUM(G80:G85)</f>
        <v>138.02596809000002</v>
      </c>
      <c r="H86" s="48">
        <f>SUM(H80:H85)</f>
        <v>0.99999999999999989</v>
      </c>
      <c r="I86" s="21"/>
      <c r="J86" s="47" t="s">
        <v>1</v>
      </c>
      <c r="K86" s="53">
        <f>SUM(K80:K85)</f>
        <v>1379.3467861200002</v>
      </c>
      <c r="L86" s="48">
        <f>SUM(L80:L85)</f>
        <v>1</v>
      </c>
      <c r="M86" s="53">
        <f>SUM(M80:M85)</f>
        <v>411.82597681999994</v>
      </c>
      <c r="N86" s="48">
        <f>SUM(N80:N85)</f>
        <v>1.0000000000000002</v>
      </c>
      <c r="O86" s="116"/>
      <c r="P86" s="117"/>
    </row>
    <row r="87" spans="2:16" x14ac:dyDescent="0.25">
      <c r="B87" s="16"/>
      <c r="C87" s="12"/>
      <c r="D87" s="135" t="s">
        <v>40</v>
      </c>
      <c r="E87" s="135"/>
      <c r="F87" s="135"/>
      <c r="G87" s="135"/>
      <c r="H87" s="135"/>
      <c r="I87" s="12"/>
      <c r="J87" s="135" t="s">
        <v>40</v>
      </c>
      <c r="K87" s="135"/>
      <c r="L87" s="135"/>
      <c r="M87" s="135"/>
      <c r="N87" s="135"/>
      <c r="O87" s="116"/>
      <c r="P87" s="117"/>
    </row>
    <row r="88" spans="2:16" x14ac:dyDescent="0.25"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0"/>
    </row>
  </sheetData>
  <sortState ref="S60:T65">
    <sortCondition descending="1" ref="T60:T65"/>
  </sortState>
  <mergeCells count="43">
    <mergeCell ref="D73:H73"/>
    <mergeCell ref="J73:N73"/>
    <mergeCell ref="D87:H87"/>
    <mergeCell ref="J87:N87"/>
    <mergeCell ref="I66:I67"/>
    <mergeCell ref="C70:G70"/>
    <mergeCell ref="D31:E31"/>
    <mergeCell ref="D32:E32"/>
    <mergeCell ref="I37:O37"/>
    <mergeCell ref="I38:O38"/>
    <mergeCell ref="C56:O57"/>
    <mergeCell ref="C39:C40"/>
    <mergeCell ref="D39:E39"/>
    <mergeCell ref="F39:G39"/>
    <mergeCell ref="I39:I40"/>
    <mergeCell ref="J39:L39"/>
    <mergeCell ref="M39:O39"/>
    <mergeCell ref="C38:G38"/>
    <mergeCell ref="C37:G37"/>
    <mergeCell ref="D35:N35"/>
    <mergeCell ref="D34:N34"/>
    <mergeCell ref="D33:E33"/>
    <mergeCell ref="F19:L19"/>
    <mergeCell ref="F20:L20"/>
    <mergeCell ref="F22:H22"/>
    <mergeCell ref="I22:K22"/>
    <mergeCell ref="L22:L23"/>
    <mergeCell ref="M22:M23"/>
    <mergeCell ref="N22:N23"/>
    <mergeCell ref="D28:E28"/>
    <mergeCell ref="D29:E29"/>
    <mergeCell ref="D30:E30"/>
    <mergeCell ref="D22:E23"/>
    <mergeCell ref="D24:E24"/>
    <mergeCell ref="D25:E25"/>
    <mergeCell ref="D26:E26"/>
    <mergeCell ref="D27:E27"/>
    <mergeCell ref="B1:O2"/>
    <mergeCell ref="C7:O8"/>
    <mergeCell ref="F10:F11"/>
    <mergeCell ref="G10:H10"/>
    <mergeCell ref="I10:J10"/>
    <mergeCell ref="K10:L1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="85" zoomScaleNormal="85" workbookViewId="0">
      <selection activeCell="B15" sqref="B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99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mayo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x14ac:dyDescent="0.25">
      <c r="B7" s="13" t="s">
        <v>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41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01"/>
      <c r="Q8" s="102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01"/>
      <c r="Q9" s="102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5"/>
      <c r="Q10" s="36"/>
    </row>
    <row r="11" spans="2:17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11" t="s">
        <v>15</v>
      </c>
      <c r="Q11" s="112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11" t="s">
        <v>10</v>
      </c>
      <c r="Q12" s="112" t="s">
        <v>11</v>
      </c>
    </row>
    <row r="13" spans="2:17" x14ac:dyDescent="0.25">
      <c r="B13" s="16"/>
      <c r="C13" s="25">
        <v>2009</v>
      </c>
      <c r="D13" s="37">
        <v>193.814526</v>
      </c>
      <c r="E13" s="37">
        <v>801.04566599999998</v>
      </c>
      <c r="F13" s="38">
        <f>+E13+D13</f>
        <v>994.86019199999998</v>
      </c>
      <c r="G13" s="37">
        <v>157.22896700000001</v>
      </c>
      <c r="H13" s="37">
        <v>349.51539500000001</v>
      </c>
      <c r="I13" s="38">
        <f>+H13+G13</f>
        <v>506.74436200000002</v>
      </c>
      <c r="J13" s="26">
        <f>+G13/D13</f>
        <v>0.81123417447049351</v>
      </c>
      <c r="K13" s="26">
        <f t="shared" ref="K13:K20" si="0">+H13/E13</f>
        <v>0.43632393237366324</v>
      </c>
      <c r="L13" s="39">
        <f t="shared" ref="L13:L20" si="1">+I13/F13</f>
        <v>0.50936238687093838</v>
      </c>
      <c r="M13" s="41">
        <f>+G13/P13</f>
        <v>0.17020054799653919</v>
      </c>
      <c r="N13" s="31">
        <f>+H13/Q13</f>
        <v>0.48235697267997041</v>
      </c>
      <c r="O13" s="32">
        <f>+I13/SUM(P13:Q13)</f>
        <v>0.30741859549043044</v>
      </c>
      <c r="P13" s="113">
        <v>923.78649099999996</v>
      </c>
      <c r="Q13" s="114">
        <v>724.59903099999997</v>
      </c>
    </row>
    <row r="14" spans="2:17" x14ac:dyDescent="0.25">
      <c r="B14" s="16"/>
      <c r="C14" s="25">
        <v>2010</v>
      </c>
      <c r="D14" s="37">
        <v>207.365837</v>
      </c>
      <c r="E14" s="37">
        <v>814.10097399999995</v>
      </c>
      <c r="F14" s="38">
        <f t="shared" ref="F14:F21" si="2">+E14+D14</f>
        <v>1021.466811</v>
      </c>
      <c r="G14" s="37">
        <v>111.434727</v>
      </c>
      <c r="H14" s="37">
        <v>538.36774300000002</v>
      </c>
      <c r="I14" s="38">
        <f t="shared" ref="I14:I21" si="3">+H14+G14</f>
        <v>649.80246999999997</v>
      </c>
      <c r="J14" s="26">
        <f t="shared" ref="J14:J20" si="4">+G14/D14</f>
        <v>0.5373822834664902</v>
      </c>
      <c r="K14" s="26">
        <f t="shared" si="0"/>
        <v>0.66130340116753139</v>
      </c>
      <c r="L14" s="39">
        <f t="shared" si="1"/>
        <v>0.63614643471759358</v>
      </c>
      <c r="M14" s="41">
        <f t="shared" ref="M14:M21" si="5">+G14/P14</f>
        <v>0.1246623574117306</v>
      </c>
      <c r="N14" s="31">
        <f t="shared" ref="N14:N21" si="6">+H14/Q14</f>
        <v>0.5739626907121691</v>
      </c>
      <c r="O14" s="32">
        <f t="shared" ref="O14:O21" si="7">+I14/SUM(P14:Q14)</f>
        <v>0.35471964014424318</v>
      </c>
      <c r="P14" s="113">
        <v>893.89234499999998</v>
      </c>
      <c r="Q14" s="114">
        <v>937.98386500000004</v>
      </c>
    </row>
    <row r="15" spans="2:17" x14ac:dyDescent="0.25">
      <c r="B15" s="16"/>
      <c r="C15" s="25">
        <v>2011</v>
      </c>
      <c r="D15" s="37">
        <v>230.29267999999999</v>
      </c>
      <c r="E15" s="37">
        <v>887.37872700000003</v>
      </c>
      <c r="F15" s="38">
        <f t="shared" si="2"/>
        <v>1117.671407</v>
      </c>
      <c r="G15" s="37">
        <v>202.35360399999999</v>
      </c>
      <c r="H15" s="37">
        <v>409.11605400000002</v>
      </c>
      <c r="I15" s="38">
        <f t="shared" si="3"/>
        <v>611.46965799999998</v>
      </c>
      <c r="J15" s="26">
        <f t="shared" si="4"/>
        <v>0.87868013868265371</v>
      </c>
      <c r="K15" s="26">
        <f t="shared" si="0"/>
        <v>0.46103883443669708</v>
      </c>
      <c r="L15" s="39">
        <f t="shared" si="1"/>
        <v>0.54709251231654699</v>
      </c>
      <c r="M15" s="41">
        <f t="shared" si="5"/>
        <v>0.18682098762497104</v>
      </c>
      <c r="N15" s="31">
        <f t="shared" si="6"/>
        <v>0.51246620193488801</v>
      </c>
      <c r="O15" s="32">
        <f t="shared" si="7"/>
        <v>0.32499577079264874</v>
      </c>
      <c r="P15" s="113">
        <v>1083.1417100000001</v>
      </c>
      <c r="Q15" s="114">
        <v>798.32787499999995</v>
      </c>
    </row>
    <row r="16" spans="2:17" x14ac:dyDescent="0.25">
      <c r="B16" s="16"/>
      <c r="C16" s="25">
        <v>2012</v>
      </c>
      <c r="D16" s="37">
        <v>254.02883499999999</v>
      </c>
      <c r="E16" s="37">
        <v>1254.9080779999999</v>
      </c>
      <c r="F16" s="38">
        <f t="shared" si="2"/>
        <v>1508.936913</v>
      </c>
      <c r="G16" s="37">
        <v>224.077167</v>
      </c>
      <c r="H16" s="37">
        <v>598.10284899999999</v>
      </c>
      <c r="I16" s="38">
        <f t="shared" si="3"/>
        <v>822.18001600000002</v>
      </c>
      <c r="J16" s="26">
        <f t="shared" si="4"/>
        <v>0.88209343242470883</v>
      </c>
      <c r="K16" s="26">
        <f t="shared" si="0"/>
        <v>0.47661088448264816</v>
      </c>
      <c r="L16" s="39">
        <f t="shared" si="1"/>
        <v>0.54487368485497445</v>
      </c>
      <c r="M16" s="41">
        <f t="shared" si="5"/>
        <v>0.20134363622919754</v>
      </c>
      <c r="N16" s="31">
        <f t="shared" si="6"/>
        <v>0.55957308708138187</v>
      </c>
      <c r="O16" s="32">
        <f t="shared" si="7"/>
        <v>0.37684173637587803</v>
      </c>
      <c r="P16" s="113">
        <v>1112.9091100000001</v>
      </c>
      <c r="Q16" s="114">
        <v>1068.855638</v>
      </c>
    </row>
    <row r="17" spans="2:17" x14ac:dyDescent="0.25">
      <c r="B17" s="16"/>
      <c r="C17" s="25">
        <v>2013</v>
      </c>
      <c r="D17" s="37">
        <v>208.07076599999999</v>
      </c>
      <c r="E17" s="37">
        <v>1255.2592500000001</v>
      </c>
      <c r="F17" s="38">
        <f t="shared" si="2"/>
        <v>1463.3300160000001</v>
      </c>
      <c r="G17" s="37">
        <v>118.858396</v>
      </c>
      <c r="H17" s="37">
        <v>640.17801699999995</v>
      </c>
      <c r="I17" s="38">
        <f t="shared" si="3"/>
        <v>759.03641299999992</v>
      </c>
      <c r="J17" s="26">
        <f t="shared" si="4"/>
        <v>0.57124024813750152</v>
      </c>
      <c r="K17" s="26">
        <f t="shared" si="0"/>
        <v>0.50999665367930958</v>
      </c>
      <c r="L17" s="39">
        <f t="shared" si="1"/>
        <v>0.51870487497742945</v>
      </c>
      <c r="M17" s="41">
        <f t="shared" si="5"/>
        <v>8.9829300335561482E-2</v>
      </c>
      <c r="N17" s="31">
        <f t="shared" si="6"/>
        <v>0.52590233388691632</v>
      </c>
      <c r="O17" s="32">
        <f t="shared" si="7"/>
        <v>0.29877995570511895</v>
      </c>
      <c r="P17" s="113">
        <v>1323.15843</v>
      </c>
      <c r="Q17" s="114">
        <v>1217.2944970000001</v>
      </c>
    </row>
    <row r="18" spans="2:17" x14ac:dyDescent="0.25">
      <c r="B18" s="16"/>
      <c r="C18" s="25">
        <v>2014</v>
      </c>
      <c r="D18" s="37">
        <v>99.143431000000007</v>
      </c>
      <c r="E18" s="37">
        <v>880.34370899999999</v>
      </c>
      <c r="F18" s="38">
        <f t="shared" si="2"/>
        <v>979.48713999999995</v>
      </c>
      <c r="G18" s="37">
        <v>60.583261</v>
      </c>
      <c r="H18" s="37">
        <v>570.12779399999999</v>
      </c>
      <c r="I18" s="38">
        <f t="shared" si="3"/>
        <v>630.71105499999999</v>
      </c>
      <c r="J18" s="26">
        <f t="shared" si="4"/>
        <v>0.61106681894032899</v>
      </c>
      <c r="K18" s="26">
        <f t="shared" si="0"/>
        <v>0.64761954696946666</v>
      </c>
      <c r="L18" s="39">
        <f t="shared" si="1"/>
        <v>0.64391968944074141</v>
      </c>
      <c r="M18" s="41">
        <f t="shared" si="5"/>
        <v>4.5064710571742952E-2</v>
      </c>
      <c r="N18" s="31">
        <f t="shared" si="6"/>
        <v>0.47665439001315657</v>
      </c>
      <c r="O18" s="32">
        <f t="shared" si="7"/>
        <v>0.24826602965341635</v>
      </c>
      <c r="P18" s="113">
        <v>1344.36148</v>
      </c>
      <c r="Q18" s="114">
        <v>1196.1031009999999</v>
      </c>
    </row>
    <row r="19" spans="2:17" x14ac:dyDescent="0.25">
      <c r="B19" s="16"/>
      <c r="C19" s="25">
        <v>2015</v>
      </c>
      <c r="D19" s="37">
        <v>125.349841</v>
      </c>
      <c r="E19" s="37">
        <v>695.94070099999999</v>
      </c>
      <c r="F19" s="38">
        <f t="shared" si="2"/>
        <v>821.29054199999996</v>
      </c>
      <c r="G19" s="37">
        <v>85.525119000000004</v>
      </c>
      <c r="H19" s="37">
        <v>349.96374900000001</v>
      </c>
      <c r="I19" s="38">
        <f t="shared" si="3"/>
        <v>435.48886800000002</v>
      </c>
      <c r="J19" s="26">
        <f t="shared" si="4"/>
        <v>0.68229140394362375</v>
      </c>
      <c r="K19" s="26">
        <f t="shared" si="0"/>
        <v>0.50286432234403833</v>
      </c>
      <c r="L19" s="39">
        <f t="shared" si="1"/>
        <v>0.53024946194984923</v>
      </c>
      <c r="M19" s="41">
        <f t="shared" si="5"/>
        <v>6.3898874798303612E-2</v>
      </c>
      <c r="N19" s="31">
        <f t="shared" si="6"/>
        <v>0.35730345075965642</v>
      </c>
      <c r="O19" s="32">
        <f t="shared" si="7"/>
        <v>0.18788054775588556</v>
      </c>
      <c r="P19" s="113">
        <v>1338.4448359999999</v>
      </c>
      <c r="Q19" s="114">
        <v>979.45807200000002</v>
      </c>
    </row>
    <row r="20" spans="2:17" x14ac:dyDescent="0.25">
      <c r="B20" s="16"/>
      <c r="C20" s="25">
        <v>2016</v>
      </c>
      <c r="D20" s="37">
        <v>102.776995</v>
      </c>
      <c r="E20" s="37">
        <v>714.89879699999995</v>
      </c>
      <c r="F20" s="38">
        <f t="shared" si="2"/>
        <v>817.675792</v>
      </c>
      <c r="G20" s="37">
        <v>88.360282999999995</v>
      </c>
      <c r="H20" s="37">
        <v>411.31203099999999</v>
      </c>
      <c r="I20" s="38">
        <f t="shared" si="3"/>
        <v>499.67231399999997</v>
      </c>
      <c r="J20" s="26">
        <f t="shared" si="4"/>
        <v>0.85972822030844542</v>
      </c>
      <c r="K20" s="26">
        <f t="shared" si="0"/>
        <v>0.57534301739774785</v>
      </c>
      <c r="L20" s="39">
        <f t="shared" si="1"/>
        <v>0.61108854987356653</v>
      </c>
      <c r="M20" s="41">
        <f t="shared" si="5"/>
        <v>5.5038494797215481E-2</v>
      </c>
      <c r="N20" s="31">
        <f t="shared" si="6"/>
        <v>0.35330190428734559</v>
      </c>
      <c r="O20" s="32">
        <f t="shared" si="7"/>
        <v>0.18041179091770673</v>
      </c>
      <c r="P20" s="113">
        <v>1605.4269529999999</v>
      </c>
      <c r="Q20" s="114">
        <v>1164.194209</v>
      </c>
    </row>
    <row r="21" spans="2:17" x14ac:dyDescent="0.25">
      <c r="B21" s="16"/>
      <c r="C21" s="25" t="s">
        <v>12</v>
      </c>
      <c r="D21" s="37">
        <v>104.194602</v>
      </c>
      <c r="E21" s="37">
        <v>593.08031800000003</v>
      </c>
      <c r="F21" s="38">
        <f t="shared" si="2"/>
        <v>697.27492000000007</v>
      </c>
      <c r="G21" s="37">
        <v>36.377454999999998</v>
      </c>
      <c r="H21" s="37">
        <v>132.42896099999999</v>
      </c>
      <c r="I21" s="38">
        <f t="shared" si="3"/>
        <v>168.80641599999998</v>
      </c>
      <c r="J21" s="26">
        <f>+G21/D21</f>
        <v>0.34912993861236685</v>
      </c>
      <c r="K21" s="26">
        <f t="shared" ref="K21:L21" si="8">+H21/E21</f>
        <v>0.22329009576068917</v>
      </c>
      <c r="L21" s="39">
        <f t="shared" si="8"/>
        <v>0.2420944897889056</v>
      </c>
      <c r="M21" s="41">
        <f t="shared" si="5"/>
        <v>4.797098004714128E-2</v>
      </c>
      <c r="N21" s="31">
        <f t="shared" si="6"/>
        <v>0.33544776340760368</v>
      </c>
      <c r="O21" s="32">
        <f t="shared" si="7"/>
        <v>0.14639295536141286</v>
      </c>
      <c r="P21" s="113">
        <v>758.32211400000006</v>
      </c>
      <c r="Q21" s="114">
        <v>394.78266200000002</v>
      </c>
    </row>
    <row r="22" spans="2:17" x14ac:dyDescent="0.25">
      <c r="B22" s="16"/>
      <c r="C22" s="27" t="s">
        <v>72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15">
        <f>SUM(P13:P21)</f>
        <v>10383.443469</v>
      </c>
      <c r="Q22" s="115">
        <f>SUM(Q13:Q21)</f>
        <v>8481.5989499999996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01"/>
      <c r="Q23" s="102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3"/>
      <c r="Q24" s="102"/>
    </row>
    <row r="25" spans="2:17" x14ac:dyDescent="0.25">
      <c r="P25" s="102"/>
      <c r="Q25" s="102"/>
    </row>
    <row r="26" spans="2:17" x14ac:dyDescent="0.25">
      <c r="P26" s="102"/>
      <c r="Q26" s="102"/>
    </row>
    <row r="27" spans="2:17" x14ac:dyDescent="0.25">
      <c r="B27" s="13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04"/>
      <c r="Q27" s="102"/>
    </row>
    <row r="28" spans="2:17" ht="15" customHeight="1" x14ac:dyDescent="0.25">
      <c r="B28" s="16"/>
      <c r="C28" s="139" t="s">
        <v>42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140.98650723</v>
      </c>
      <c r="I32" s="46">
        <v>444.23124188999998</v>
      </c>
      <c r="J32" s="46">
        <f>+I32+H32</f>
        <v>585.21774912000001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126.46407732999999</v>
      </c>
      <c r="I33" s="46">
        <v>365.05234127</v>
      </c>
      <c r="J33" s="46">
        <f t="shared" ref="J33:J40" si="9">+I33+H33</f>
        <v>491.51641860000001</v>
      </c>
      <c r="K33" s="44">
        <f>+J33/J32-1</f>
        <v>-0.1601136169586449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209.76512830000001</v>
      </c>
      <c r="I34" s="46">
        <v>608.46948249000002</v>
      </c>
      <c r="J34" s="46">
        <f t="shared" si="9"/>
        <v>818.23461079000003</v>
      </c>
      <c r="K34" s="44">
        <f t="shared" ref="K34:K40" si="10">+J34/J33-1</f>
        <v>0.66471470702972768</v>
      </c>
      <c r="L34" s="12"/>
      <c r="M34" s="12"/>
      <c r="N34" s="12"/>
      <c r="O34" s="12"/>
      <c r="P34" s="51"/>
      <c r="Q34" s="33"/>
    </row>
    <row r="35" spans="2:17" x14ac:dyDescent="0.25">
      <c r="B35" s="16"/>
      <c r="C35" s="12"/>
      <c r="D35" s="12"/>
      <c r="E35" s="12"/>
      <c r="F35" s="12"/>
      <c r="G35" s="42">
        <v>2012</v>
      </c>
      <c r="H35" s="46">
        <v>224.53596736</v>
      </c>
      <c r="I35" s="46">
        <v>668.92170283000007</v>
      </c>
      <c r="J35" s="46">
        <f t="shared" si="9"/>
        <v>893.45767019000004</v>
      </c>
      <c r="K35" s="44">
        <f t="shared" si="10"/>
        <v>9.1933362886437386E-2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133.93432884999999</v>
      </c>
      <c r="I36" s="46">
        <v>424.40052795999998</v>
      </c>
      <c r="J36" s="46">
        <f t="shared" si="9"/>
        <v>558.33485681000002</v>
      </c>
      <c r="K36" s="44">
        <f t="shared" si="10"/>
        <v>-0.37508527215255072</v>
      </c>
      <c r="L36" s="12"/>
      <c r="M36" s="12"/>
      <c r="N36" s="12"/>
      <c r="O36" s="12"/>
      <c r="P36" s="51"/>
      <c r="Q36" s="33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108.29352981999999</v>
      </c>
      <c r="I37" s="46">
        <v>439.36929800000001</v>
      </c>
      <c r="J37" s="46">
        <f t="shared" si="9"/>
        <v>547.66282781999996</v>
      </c>
      <c r="K37" s="44">
        <f t="shared" si="10"/>
        <v>-1.9114029618307882E-2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2">
        <v>2015</v>
      </c>
      <c r="H38" s="46">
        <v>105.92869156</v>
      </c>
      <c r="I38" s="46">
        <v>431.66565029000003</v>
      </c>
      <c r="J38" s="46">
        <f t="shared" si="9"/>
        <v>537.59434185000009</v>
      </c>
      <c r="K38" s="44">
        <f t="shared" si="10"/>
        <v>-1.8384461129264507E-2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70.438975930000012</v>
      </c>
      <c r="I39" s="46">
        <v>369.19116369</v>
      </c>
      <c r="J39" s="46">
        <f t="shared" si="9"/>
        <v>439.63013962000002</v>
      </c>
      <c r="K39" s="44">
        <f t="shared" si="10"/>
        <v>-0.18222699646145846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17.267192050000002</v>
      </c>
      <c r="I40" s="46">
        <v>111.8406648</v>
      </c>
      <c r="J40" s="46">
        <f t="shared" si="9"/>
        <v>129.10785684999999</v>
      </c>
      <c r="K40" s="44">
        <f t="shared" si="10"/>
        <v>-0.70632619282746167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72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40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62</v>
      </c>
      <c r="E44" s="145"/>
      <c r="F44" s="145"/>
      <c r="G44" s="145"/>
      <c r="H44" s="145"/>
      <c r="I44" s="21"/>
      <c r="J44" s="145" t="s">
        <v>63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29</v>
      </c>
      <c r="E45" s="30">
        <v>2016</v>
      </c>
      <c r="F45" s="30" t="s">
        <v>30</v>
      </c>
      <c r="G45" s="30" t="s">
        <v>12</v>
      </c>
      <c r="H45" s="30" t="s">
        <v>30</v>
      </c>
      <c r="I45" s="21"/>
      <c r="J45" s="30" t="s">
        <v>29</v>
      </c>
      <c r="K45" s="30">
        <v>2016</v>
      </c>
      <c r="L45" s="30" t="s">
        <v>30</v>
      </c>
      <c r="M45" s="30" t="s">
        <v>12</v>
      </c>
      <c r="N45" s="30" t="s">
        <v>30</v>
      </c>
      <c r="O45" s="12"/>
      <c r="P45" s="17"/>
    </row>
    <row r="46" spans="2:17" x14ac:dyDescent="0.25">
      <c r="B46" s="16"/>
      <c r="C46" s="12"/>
      <c r="D46" s="43" t="s">
        <v>31</v>
      </c>
      <c r="E46" s="52">
        <f>+E57</f>
        <v>7.7113219599999994</v>
      </c>
      <c r="F46" s="44">
        <f>+E46/E48</f>
        <v>0.10947521394495094</v>
      </c>
      <c r="G46" s="52">
        <f>+G57</f>
        <v>0.86969881000000004</v>
      </c>
      <c r="H46" s="44">
        <f>+G46/G48</f>
        <v>5.0367124398781452E-2</v>
      </c>
      <c r="I46" s="21"/>
      <c r="J46" s="43" t="s">
        <v>31</v>
      </c>
      <c r="K46" s="52">
        <f>+K57</f>
        <v>23.133966749999999</v>
      </c>
      <c r="L46" s="44">
        <f>+K46/K48</f>
        <v>6.2661214636829637E-2</v>
      </c>
      <c r="M46" s="52">
        <f>+M57</f>
        <v>2.6090960299999999</v>
      </c>
      <c r="N46" s="44">
        <f>+M46/M48</f>
        <v>2.3328688493275122E-2</v>
      </c>
      <c r="O46" s="12"/>
      <c r="P46" s="17"/>
    </row>
    <row r="47" spans="2:17" x14ac:dyDescent="0.25">
      <c r="B47" s="16"/>
      <c r="C47" s="12"/>
      <c r="D47" s="43" t="s">
        <v>3</v>
      </c>
      <c r="E47" s="52">
        <v>62.727653969999999</v>
      </c>
      <c r="F47" s="44">
        <f>+E47/E48</f>
        <v>0.89052478605504903</v>
      </c>
      <c r="G47" s="52">
        <v>16.397493239999999</v>
      </c>
      <c r="H47" s="44">
        <f>+G47/G48</f>
        <v>0.94963287560121856</v>
      </c>
      <c r="I47" s="21"/>
      <c r="J47" s="43" t="s">
        <v>3</v>
      </c>
      <c r="K47" s="52">
        <v>346.05719694000004</v>
      </c>
      <c r="L47" s="44">
        <f>+K47/K48</f>
        <v>0.93733878536317028</v>
      </c>
      <c r="M47" s="52">
        <v>109.23156877</v>
      </c>
      <c r="N47" s="44">
        <f>+M47/M48</f>
        <v>0.97667131150672482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70.438975929999998</v>
      </c>
      <c r="F48" s="48">
        <f>SUM(F46:F47)</f>
        <v>1</v>
      </c>
      <c r="G48" s="53">
        <f>SUM(G46:G47)</f>
        <v>17.267192049999998</v>
      </c>
      <c r="H48" s="48">
        <f>SUM(H46:H47)</f>
        <v>1</v>
      </c>
      <c r="I48" s="21"/>
      <c r="J48" s="47" t="s">
        <v>1</v>
      </c>
      <c r="K48" s="53">
        <f>SUM(K46:K47)</f>
        <v>369.19116369000005</v>
      </c>
      <c r="L48" s="48">
        <f>SUM(L46:L47)</f>
        <v>0.99999999999999989</v>
      </c>
      <c r="M48" s="53">
        <f>SUM(M46:M47)</f>
        <v>111.8406648</v>
      </c>
      <c r="N48" s="48">
        <f>SUM(N46:N47)</f>
        <v>0.99999999999999989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32</v>
      </c>
      <c r="E50" s="30">
        <v>2016</v>
      </c>
      <c r="F50" s="30" t="s">
        <v>30</v>
      </c>
      <c r="G50" s="30" t="s">
        <v>12</v>
      </c>
      <c r="H50" s="30" t="s">
        <v>30</v>
      </c>
      <c r="I50" s="21"/>
      <c r="J50" s="30" t="s">
        <v>32</v>
      </c>
      <c r="K50" s="30">
        <v>2016</v>
      </c>
      <c r="L50" s="30" t="s">
        <v>30</v>
      </c>
      <c r="M50" s="30" t="s">
        <v>12</v>
      </c>
      <c r="N50" s="30" t="s">
        <v>30</v>
      </c>
      <c r="O50" s="12"/>
      <c r="P50" s="17"/>
    </row>
    <row r="51" spans="2:16" x14ac:dyDescent="0.25">
      <c r="B51" s="16"/>
      <c r="C51" s="12"/>
      <c r="D51" s="50" t="s">
        <v>33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33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34</v>
      </c>
      <c r="E52" s="52">
        <v>1.1117042500000001</v>
      </c>
      <c r="F52" s="44">
        <f>+E52/E57</f>
        <v>0.14416519706564038</v>
      </c>
      <c r="G52" s="52">
        <v>0.47139913999999999</v>
      </c>
      <c r="H52" s="44">
        <f>+G52/G57</f>
        <v>0.54202573877271376</v>
      </c>
      <c r="I52" s="21"/>
      <c r="J52" s="50" t="s">
        <v>34</v>
      </c>
      <c r="K52" s="52">
        <v>3.33511281</v>
      </c>
      <c r="L52" s="44">
        <f>+K52/K57</f>
        <v>0.14416519423760304</v>
      </c>
      <c r="M52" s="52">
        <v>1.4141973700000001</v>
      </c>
      <c r="N52" s="44">
        <f>+M52/M57</f>
        <v>0.54202580270684797</v>
      </c>
      <c r="O52" s="12"/>
      <c r="P52" s="17"/>
    </row>
    <row r="53" spans="2:16" x14ac:dyDescent="0.25">
      <c r="B53" s="16"/>
      <c r="C53" s="12"/>
      <c r="D53" s="50" t="s">
        <v>35</v>
      </c>
      <c r="E53" s="52">
        <v>5.4963015999999998</v>
      </c>
      <c r="F53" s="44">
        <f>+E53/E57</f>
        <v>0.71275737526072636</v>
      </c>
      <c r="G53" s="52"/>
      <c r="H53" s="44">
        <f>+G53/G57</f>
        <v>0</v>
      </c>
      <c r="I53" s="21"/>
      <c r="J53" s="50" t="s">
        <v>35</v>
      </c>
      <c r="K53" s="52">
        <v>16.488905670000001</v>
      </c>
      <c r="L53" s="44">
        <f>+K53/K57</f>
        <v>0.71275738606307115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36</v>
      </c>
      <c r="E54" s="52">
        <v>1.1033161100000002</v>
      </c>
      <c r="F54" s="44">
        <f>+E54/E57</f>
        <v>0.14307742767363332</v>
      </c>
      <c r="G54" s="52">
        <v>0.39829966999999999</v>
      </c>
      <c r="H54" s="44">
        <f>+G54/G57</f>
        <v>0.45797426122728624</v>
      </c>
      <c r="I54" s="21"/>
      <c r="J54" s="50" t="s">
        <v>36</v>
      </c>
      <c r="K54" s="52">
        <v>3.3099482699999996</v>
      </c>
      <c r="L54" s="44">
        <f>+K54/K57</f>
        <v>0.14307741969932586</v>
      </c>
      <c r="M54" s="52">
        <v>1.19489866</v>
      </c>
      <c r="N54" s="44">
        <f>+M54/M57</f>
        <v>0.45797419729315214</v>
      </c>
      <c r="O54" s="12"/>
      <c r="P54" s="17"/>
    </row>
    <row r="55" spans="2:16" x14ac:dyDescent="0.25">
      <c r="B55" s="16"/>
      <c r="C55" s="12"/>
      <c r="D55" s="43" t="s">
        <v>37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37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38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38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7.7113219599999994</v>
      </c>
      <c r="F57" s="48">
        <f>SUM(F51:F56)</f>
        <v>1</v>
      </c>
      <c r="G57" s="53">
        <f>SUM(G51:G56)</f>
        <v>0.86969881000000004</v>
      </c>
      <c r="H57" s="48">
        <f>SUM(H51:H56)</f>
        <v>1</v>
      </c>
      <c r="I57" s="21"/>
      <c r="J57" s="47" t="s">
        <v>1</v>
      </c>
      <c r="K57" s="53">
        <f>SUM(K51:K56)</f>
        <v>23.133966749999999</v>
      </c>
      <c r="L57" s="48">
        <f>SUM(L51:L56)</f>
        <v>1</v>
      </c>
      <c r="M57" s="53">
        <f>SUM(M51:M56)</f>
        <v>2.6090960299999999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40</v>
      </c>
      <c r="E58" s="135"/>
      <c r="F58" s="135"/>
      <c r="G58" s="135"/>
      <c r="H58" s="135"/>
      <c r="I58" s="12"/>
      <c r="J58" s="135" t="s">
        <v>40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K11:L23">
    <sortCondition descending="1" ref="K12:K24"/>
  </sortState>
  <mergeCells count="16">
    <mergeCell ref="B1:P2"/>
    <mergeCell ref="C28:O29"/>
    <mergeCell ref="D58:H58"/>
    <mergeCell ref="J58:N58"/>
    <mergeCell ref="C8:O9"/>
    <mergeCell ref="D44:H44"/>
    <mergeCell ref="J44:N44"/>
    <mergeCell ref="L11:L12"/>
    <mergeCell ref="M11:O11"/>
    <mergeCell ref="C23:O23"/>
    <mergeCell ref="G42:K42"/>
    <mergeCell ref="C11:C12"/>
    <mergeCell ref="D11:F11"/>
    <mergeCell ref="G11:I11"/>
    <mergeCell ref="J11:J12"/>
    <mergeCell ref="K11:K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3" sqref="A1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100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41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7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5"/>
      <c r="Q10" s="36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11" t="s">
        <v>15</v>
      </c>
      <c r="Q11" s="112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11" t="s">
        <v>10</v>
      </c>
      <c r="Q12" s="112" t="s">
        <v>11</v>
      </c>
    </row>
    <row r="13" spans="2:17" x14ac:dyDescent="0.25">
      <c r="B13" s="16"/>
      <c r="C13" s="25">
        <v>2009</v>
      </c>
      <c r="D13" s="37">
        <v>480.12426099999999</v>
      </c>
      <c r="E13" s="37">
        <v>1190.270732</v>
      </c>
      <c r="F13" s="38">
        <f>+E13+D13</f>
        <v>1670.3949929999999</v>
      </c>
      <c r="G13" s="37">
        <v>309.52977700000002</v>
      </c>
      <c r="H13" s="37">
        <v>849.85222399999998</v>
      </c>
      <c r="I13" s="38">
        <f>+H13+G13</f>
        <v>1159.3820009999999</v>
      </c>
      <c r="J13" s="26">
        <f>+G13/D13</f>
        <v>0.64468680744295903</v>
      </c>
      <c r="K13" s="26">
        <f t="shared" ref="K13:L21" si="0">+H13/E13</f>
        <v>0.71399909377927984</v>
      </c>
      <c r="L13" s="39">
        <f t="shared" si="0"/>
        <v>0.69407655426323467</v>
      </c>
      <c r="M13" s="41">
        <f>+G13/P13</f>
        <v>0.33308903593964312</v>
      </c>
      <c r="N13" s="31">
        <f>+H13/Q13</f>
        <v>0.62726815059950203</v>
      </c>
      <c r="O13" s="32">
        <f>+I13/SUM(P13:Q13)</f>
        <v>0.50758429837979191</v>
      </c>
      <c r="P13" s="118">
        <v>929.27038600000003</v>
      </c>
      <c r="Q13" s="119">
        <v>1354.8467639999999</v>
      </c>
    </row>
    <row r="14" spans="2:17" x14ac:dyDescent="0.25">
      <c r="B14" s="16"/>
      <c r="C14" s="25">
        <v>2010</v>
      </c>
      <c r="D14" s="37">
        <v>440.188827</v>
      </c>
      <c r="E14" s="37">
        <v>1343.9144510000001</v>
      </c>
      <c r="F14" s="38">
        <f t="shared" ref="F14:F21" si="1">+E14+D14</f>
        <v>1784.103278</v>
      </c>
      <c r="G14" s="37">
        <v>328.36462899999998</v>
      </c>
      <c r="H14" s="37">
        <v>1017.96306</v>
      </c>
      <c r="I14" s="38">
        <f t="shared" ref="I14:I21" si="2">+H14+G14</f>
        <v>1346.327689</v>
      </c>
      <c r="J14" s="26">
        <f t="shared" ref="J14:J20" si="3">+G14/D14</f>
        <v>0.74596311596068743</v>
      </c>
      <c r="K14" s="26">
        <f t="shared" si="0"/>
        <v>0.75746120539334838</v>
      </c>
      <c r="L14" s="39">
        <f t="shared" si="0"/>
        <v>0.75462430095933042</v>
      </c>
      <c r="M14" s="41">
        <f t="shared" ref="M14:N21" si="4">+G14/P14</f>
        <v>0.33193826272705063</v>
      </c>
      <c r="N14" s="31">
        <f t="shared" si="4"/>
        <v>0.68610580217482231</v>
      </c>
      <c r="O14" s="32">
        <f t="shared" ref="O14:O21" si="5">+I14/SUM(P14:Q14)</f>
        <v>0.54442912060328474</v>
      </c>
      <c r="P14" s="118">
        <v>989.23404100000005</v>
      </c>
      <c r="Q14" s="119">
        <v>1483.682337</v>
      </c>
    </row>
    <row r="15" spans="2:17" x14ac:dyDescent="0.25">
      <c r="B15" s="16"/>
      <c r="C15" s="25">
        <v>2011</v>
      </c>
      <c r="D15" s="37">
        <v>538.525081</v>
      </c>
      <c r="E15" s="37">
        <v>1881.031745</v>
      </c>
      <c r="F15" s="38">
        <f t="shared" si="1"/>
        <v>2419.556826</v>
      </c>
      <c r="G15" s="37">
        <v>403.08716299999998</v>
      </c>
      <c r="H15" s="37">
        <v>1192.4989700000001</v>
      </c>
      <c r="I15" s="38">
        <f t="shared" si="2"/>
        <v>1595.586133</v>
      </c>
      <c r="J15" s="26">
        <f t="shared" si="3"/>
        <v>0.748502116654433</v>
      </c>
      <c r="K15" s="26">
        <f t="shared" si="0"/>
        <v>0.63396004515596316</v>
      </c>
      <c r="L15" s="39">
        <f t="shared" si="0"/>
        <v>0.65945387843517422</v>
      </c>
      <c r="M15" s="41">
        <f t="shared" si="4"/>
        <v>0.35665851015500871</v>
      </c>
      <c r="N15" s="31">
        <f t="shared" si="4"/>
        <v>0.71229213508600897</v>
      </c>
      <c r="O15" s="32">
        <f t="shared" si="5"/>
        <v>0.56896867182556665</v>
      </c>
      <c r="P15" s="118">
        <v>1130.17677</v>
      </c>
      <c r="Q15" s="119">
        <v>1674.171188</v>
      </c>
    </row>
    <row r="16" spans="2:17" x14ac:dyDescent="0.25">
      <c r="B16" s="16"/>
      <c r="C16" s="25">
        <v>2012</v>
      </c>
      <c r="D16" s="37">
        <v>717.60862099999997</v>
      </c>
      <c r="E16" s="37">
        <v>2874.7235009999999</v>
      </c>
      <c r="F16" s="38">
        <f t="shared" si="1"/>
        <v>3592.3321219999998</v>
      </c>
      <c r="G16" s="37">
        <v>687.85510899999997</v>
      </c>
      <c r="H16" s="37">
        <v>2057.1536350000001</v>
      </c>
      <c r="I16" s="38">
        <f t="shared" si="2"/>
        <v>2745.0087440000002</v>
      </c>
      <c r="J16" s="26">
        <f t="shared" si="3"/>
        <v>0.95853796745287434</v>
      </c>
      <c r="K16" s="26">
        <f t="shared" si="0"/>
        <v>0.71560052098380933</v>
      </c>
      <c r="L16" s="39">
        <f t="shared" si="0"/>
        <v>0.76412999989314467</v>
      </c>
      <c r="M16" s="41">
        <f t="shared" si="4"/>
        <v>0.4626843635090932</v>
      </c>
      <c r="N16" s="31">
        <f t="shared" si="4"/>
        <v>0.76418508076823966</v>
      </c>
      <c r="O16" s="32">
        <f t="shared" si="5"/>
        <v>0.65691768949135088</v>
      </c>
      <c r="P16" s="118">
        <v>1486.6616710000001</v>
      </c>
      <c r="Q16" s="119">
        <v>2691.9573369999998</v>
      </c>
    </row>
    <row r="17" spans="2:17" x14ac:dyDescent="0.25">
      <c r="B17" s="16"/>
      <c r="C17" s="25">
        <v>2013</v>
      </c>
      <c r="D17" s="37">
        <v>777.84408399999995</v>
      </c>
      <c r="E17" s="37">
        <v>3136.7105580000002</v>
      </c>
      <c r="F17" s="38">
        <f t="shared" si="1"/>
        <v>3914.5546420000001</v>
      </c>
      <c r="G17" s="37">
        <v>668.36897299999998</v>
      </c>
      <c r="H17" s="37">
        <v>2496.3885919999998</v>
      </c>
      <c r="I17" s="38">
        <f t="shared" si="2"/>
        <v>3164.7575649999999</v>
      </c>
      <c r="J17" s="26">
        <f t="shared" si="3"/>
        <v>0.85925828420904982</v>
      </c>
      <c r="K17" s="26">
        <f t="shared" si="0"/>
        <v>0.79586195341903765</v>
      </c>
      <c r="L17" s="39">
        <f t="shared" si="0"/>
        <v>0.80845916187877798</v>
      </c>
      <c r="M17" s="41">
        <f t="shared" si="4"/>
        <v>0.38697103580773373</v>
      </c>
      <c r="N17" s="31">
        <f t="shared" si="4"/>
        <v>0.78027278524365939</v>
      </c>
      <c r="O17" s="32">
        <f t="shared" si="5"/>
        <v>0.64238686949803359</v>
      </c>
      <c r="P17" s="118">
        <v>1727.180877</v>
      </c>
      <c r="Q17" s="119">
        <v>3199.379293</v>
      </c>
    </row>
    <row r="18" spans="2:17" x14ac:dyDescent="0.25">
      <c r="B18" s="16"/>
      <c r="C18" s="25">
        <v>2014</v>
      </c>
      <c r="D18" s="37">
        <v>472.78082000000001</v>
      </c>
      <c r="E18" s="37">
        <v>2380.9822749999998</v>
      </c>
      <c r="F18" s="38">
        <f t="shared" si="1"/>
        <v>2853.7630949999998</v>
      </c>
      <c r="G18" s="37">
        <v>440.29711400000002</v>
      </c>
      <c r="H18" s="37">
        <v>2147.5575389999999</v>
      </c>
      <c r="I18" s="38">
        <f t="shared" si="2"/>
        <v>2587.8546529999999</v>
      </c>
      <c r="J18" s="26">
        <f t="shared" si="3"/>
        <v>0.93129225081508171</v>
      </c>
      <c r="K18" s="26">
        <f t="shared" si="0"/>
        <v>0.90196284178553998</v>
      </c>
      <c r="L18" s="39">
        <f t="shared" si="0"/>
        <v>0.90682182327401639</v>
      </c>
      <c r="M18" s="41">
        <f t="shared" si="4"/>
        <v>0.24382302747933712</v>
      </c>
      <c r="N18" s="31">
        <f t="shared" si="4"/>
        <v>0.76415188416053903</v>
      </c>
      <c r="O18" s="32">
        <f t="shared" si="5"/>
        <v>0.56060442959628665</v>
      </c>
      <c r="P18" s="118">
        <v>1805.8061150000001</v>
      </c>
      <c r="Q18" s="119">
        <v>2810.3804799999998</v>
      </c>
    </row>
    <row r="19" spans="2:17" ht="15" customHeight="1" x14ac:dyDescent="0.25">
      <c r="B19" s="16"/>
      <c r="C19" s="25">
        <v>2015</v>
      </c>
      <c r="D19" s="37">
        <v>473.78689400000002</v>
      </c>
      <c r="E19" s="37">
        <v>1838.684681</v>
      </c>
      <c r="F19" s="38">
        <f t="shared" si="1"/>
        <v>2312.471575</v>
      </c>
      <c r="G19" s="37">
        <v>390.45549799999998</v>
      </c>
      <c r="H19" s="37">
        <v>1580.6206099999999</v>
      </c>
      <c r="I19" s="38">
        <f t="shared" si="2"/>
        <v>1971.076108</v>
      </c>
      <c r="J19" s="26">
        <f t="shared" si="3"/>
        <v>0.82411629140589937</v>
      </c>
      <c r="K19" s="26">
        <f t="shared" si="0"/>
        <v>0.85964745686593336</v>
      </c>
      <c r="L19" s="39">
        <f t="shared" si="0"/>
        <v>0.85236771310367343</v>
      </c>
      <c r="M19" s="41">
        <f t="shared" si="4"/>
        <v>0.23927065453454249</v>
      </c>
      <c r="N19" s="31">
        <f t="shared" si="4"/>
        <v>0.71141785304200067</v>
      </c>
      <c r="O19" s="32">
        <f t="shared" si="5"/>
        <v>0.51148338916060598</v>
      </c>
      <c r="P19" s="118">
        <v>1631.857023</v>
      </c>
      <c r="Q19" s="119">
        <v>2221.7893509999999</v>
      </c>
    </row>
    <row r="20" spans="2:17" x14ac:dyDescent="0.25">
      <c r="B20" s="16"/>
      <c r="C20" s="25">
        <v>2016</v>
      </c>
      <c r="D20" s="37">
        <v>412.74729600000001</v>
      </c>
      <c r="E20" s="37">
        <v>1464.2316060000001</v>
      </c>
      <c r="F20" s="38">
        <f t="shared" si="1"/>
        <v>1876.9789020000001</v>
      </c>
      <c r="G20" s="37">
        <v>366.03982200000002</v>
      </c>
      <c r="H20" s="37">
        <v>1294.6241070000001</v>
      </c>
      <c r="I20" s="38">
        <f t="shared" si="2"/>
        <v>1660.6639290000001</v>
      </c>
      <c r="J20" s="26">
        <f t="shared" si="3"/>
        <v>0.8868376014751651</v>
      </c>
      <c r="K20" s="26">
        <f t="shared" si="0"/>
        <v>0.88416620819753022</v>
      </c>
      <c r="L20" s="39">
        <f t="shared" si="0"/>
        <v>0.88475364706043991</v>
      </c>
      <c r="M20" s="41">
        <f t="shared" si="4"/>
        <v>0.21762534572312534</v>
      </c>
      <c r="N20" s="31">
        <f t="shared" si="4"/>
        <v>0.60370741628094771</v>
      </c>
      <c r="O20" s="32">
        <f t="shared" si="5"/>
        <v>0.4339984126576843</v>
      </c>
      <c r="P20" s="118">
        <v>1681.9723859999999</v>
      </c>
      <c r="Q20" s="119">
        <v>2144.4561920000001</v>
      </c>
    </row>
    <row r="21" spans="2:17" x14ac:dyDescent="0.25">
      <c r="B21" s="16"/>
      <c r="C21" s="25" t="s">
        <v>12</v>
      </c>
      <c r="D21" s="37">
        <v>262.426512</v>
      </c>
      <c r="E21" s="37">
        <v>1134.8155879999999</v>
      </c>
      <c r="F21" s="38">
        <f t="shared" si="1"/>
        <v>1397.2420999999999</v>
      </c>
      <c r="G21" s="37">
        <v>64.141940000000005</v>
      </c>
      <c r="H21" s="37">
        <v>308.78957000000003</v>
      </c>
      <c r="I21" s="38">
        <f t="shared" si="2"/>
        <v>372.93151</v>
      </c>
      <c r="J21" s="26">
        <f>+G21/D21</f>
        <v>0.24441867367425135</v>
      </c>
      <c r="K21" s="26">
        <f t="shared" si="0"/>
        <v>0.27210550618555657</v>
      </c>
      <c r="L21" s="39">
        <f t="shared" si="0"/>
        <v>0.26690543464157002</v>
      </c>
      <c r="M21" s="41">
        <f t="shared" si="4"/>
        <v>0.11721433967751103</v>
      </c>
      <c r="N21" s="31">
        <f t="shared" si="4"/>
        <v>0.50858926508129565</v>
      </c>
      <c r="O21" s="32">
        <f t="shared" si="5"/>
        <v>0.32306107767588266</v>
      </c>
      <c r="P21" s="118">
        <v>547.21922400000005</v>
      </c>
      <c r="Q21" s="119">
        <v>607.14920900000004</v>
      </c>
    </row>
    <row r="22" spans="2:17" x14ac:dyDescent="0.25">
      <c r="B22" s="16"/>
      <c r="C22" s="27" t="s">
        <v>72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15">
        <f>SUM(P13:P21)</f>
        <v>11929.378493</v>
      </c>
      <c r="Q22" s="115">
        <f>SUM(Q13:Q21)</f>
        <v>18187.812150999998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3"/>
      <c r="Q24" s="102"/>
    </row>
    <row r="25" spans="2:17" ht="15" customHeight="1" x14ac:dyDescent="0.25">
      <c r="P25" s="102"/>
      <c r="Q25" s="102"/>
    </row>
    <row r="26" spans="2:17" x14ac:dyDescent="0.25">
      <c r="P26" s="102"/>
      <c r="Q26" s="102"/>
    </row>
    <row r="27" spans="2:17" x14ac:dyDescent="0.25">
      <c r="B27" s="13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2:17" ht="15" customHeight="1" x14ac:dyDescent="0.25">
      <c r="B28" s="16"/>
      <c r="C28" s="139" t="s">
        <v>42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241.44987613000001</v>
      </c>
      <c r="I32" s="46">
        <v>698.87430236</v>
      </c>
      <c r="J32" s="46">
        <f>+I32+H32</f>
        <v>940.32417849000001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366.17496911000001</v>
      </c>
      <c r="I33" s="46">
        <v>1100.39439509</v>
      </c>
      <c r="J33" s="46">
        <f t="shared" ref="J33:J40" si="6">+I33+H33</f>
        <v>1466.5693642000001</v>
      </c>
      <c r="K33" s="44">
        <f>+J33/J32-1</f>
        <v>0.55964229969611123</v>
      </c>
      <c r="L33" s="12"/>
      <c r="M33" s="12"/>
      <c r="N33" s="12"/>
      <c r="O33" s="12"/>
      <c r="P33" s="51"/>
      <c r="Q33" s="33"/>
    </row>
    <row r="34" spans="2:17" ht="15" customHeight="1" x14ac:dyDescent="0.25">
      <c r="B34" s="16"/>
      <c r="C34" s="12"/>
      <c r="D34" s="12"/>
      <c r="E34" s="12"/>
      <c r="F34" s="12"/>
      <c r="G34" s="42">
        <v>2011</v>
      </c>
      <c r="H34" s="46">
        <v>520.17088166000008</v>
      </c>
      <c r="I34" s="46">
        <v>1554.1163519900001</v>
      </c>
      <c r="J34" s="46">
        <f t="shared" si="6"/>
        <v>2074.2872336500004</v>
      </c>
      <c r="K34" s="44">
        <f t="shared" ref="K34:K40" si="7">+J34/J33-1</f>
        <v>0.41438058388837584</v>
      </c>
      <c r="L34" s="12"/>
      <c r="M34" s="12"/>
      <c r="N34" s="12"/>
      <c r="O34" s="12"/>
      <c r="P34" s="51"/>
      <c r="Q34" s="33"/>
    </row>
    <row r="35" spans="2:17" x14ac:dyDescent="0.25">
      <c r="B35" s="16"/>
      <c r="C35" s="12"/>
      <c r="D35" s="12"/>
      <c r="E35" s="12"/>
      <c r="F35" s="12"/>
      <c r="G35" s="42">
        <v>2012</v>
      </c>
      <c r="H35" s="46">
        <v>691.01626314999999</v>
      </c>
      <c r="I35" s="46">
        <v>2117.6396419100001</v>
      </c>
      <c r="J35" s="46">
        <f t="shared" si="6"/>
        <v>2808.6559050599999</v>
      </c>
      <c r="K35" s="44">
        <f t="shared" si="7"/>
        <v>0.35403422414058561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633.41674159000002</v>
      </c>
      <c r="I36" s="46">
        <v>1950.7993615999999</v>
      </c>
      <c r="J36" s="46">
        <f t="shared" si="6"/>
        <v>2584.21610319</v>
      </c>
      <c r="K36" s="44">
        <f t="shared" si="7"/>
        <v>-7.9910038629386726E-2</v>
      </c>
      <c r="L36" s="12"/>
      <c r="M36" s="12"/>
      <c r="N36" s="12"/>
      <c r="O36" s="12"/>
      <c r="P36" s="51"/>
    </row>
    <row r="37" spans="2:17" ht="15" customHeight="1" x14ac:dyDescent="0.25">
      <c r="B37" s="16"/>
      <c r="C37" s="12"/>
      <c r="D37" s="12"/>
      <c r="E37" s="12"/>
      <c r="F37" s="12"/>
      <c r="G37" s="42">
        <v>2014</v>
      </c>
      <c r="H37" s="46">
        <v>623.69044982000003</v>
      </c>
      <c r="I37" s="46">
        <v>2067.9992370499999</v>
      </c>
      <c r="J37" s="46">
        <f t="shared" si="6"/>
        <v>2691.6896868700001</v>
      </c>
      <c r="K37" s="44">
        <f t="shared" si="7"/>
        <v>4.158846605256139E-2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2">
        <v>2015</v>
      </c>
      <c r="H38" s="46">
        <v>491.45364488999996</v>
      </c>
      <c r="I38" s="46">
        <v>1596.81532397</v>
      </c>
      <c r="J38" s="46">
        <f t="shared" si="6"/>
        <v>2088.2689688599999</v>
      </c>
      <c r="K38" s="44">
        <f t="shared" si="7"/>
        <v>-0.22417915443725644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356.90616749999998</v>
      </c>
      <c r="I39" s="46">
        <v>1179.3729050300001</v>
      </c>
      <c r="J39" s="46">
        <f t="shared" si="6"/>
        <v>1536.2790725300001</v>
      </c>
      <c r="K39" s="44">
        <f t="shared" si="7"/>
        <v>-0.26432892724127144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144.53659055</v>
      </c>
      <c r="I40" s="46">
        <f>486.88792787+1</f>
        <v>487.88792787</v>
      </c>
      <c r="J40" s="46">
        <f t="shared" si="6"/>
        <v>632.42451842000003</v>
      </c>
      <c r="K40" s="44">
        <f t="shared" si="7"/>
        <v>-0.58834008109054015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72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40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62</v>
      </c>
      <c r="E44" s="145"/>
      <c r="F44" s="145"/>
      <c r="G44" s="145"/>
      <c r="H44" s="145"/>
      <c r="I44" s="21"/>
      <c r="J44" s="145" t="s">
        <v>63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29</v>
      </c>
      <c r="E45" s="30">
        <v>2016</v>
      </c>
      <c r="F45" s="30" t="s">
        <v>30</v>
      </c>
      <c r="G45" s="30" t="s">
        <v>12</v>
      </c>
      <c r="H45" s="30" t="s">
        <v>30</v>
      </c>
      <c r="I45" s="21"/>
      <c r="J45" s="30" t="s">
        <v>29</v>
      </c>
      <c r="K45" s="30">
        <v>2015</v>
      </c>
      <c r="L45" s="30" t="s">
        <v>30</v>
      </c>
      <c r="M45" s="30" t="s">
        <v>12</v>
      </c>
      <c r="N45" s="30" t="s">
        <v>30</v>
      </c>
      <c r="O45" s="12"/>
      <c r="P45" s="17"/>
    </row>
    <row r="46" spans="2:17" x14ac:dyDescent="0.25">
      <c r="B46" s="16"/>
      <c r="C46" s="12"/>
      <c r="D46" s="43" t="s">
        <v>31</v>
      </c>
      <c r="E46" s="52">
        <f>+E57</f>
        <v>335.37087543000001</v>
      </c>
      <c r="F46" s="44">
        <f>+E46/E48</f>
        <v>0.9396611938066326</v>
      </c>
      <c r="G46" s="52">
        <f>+G57</f>
        <v>135.80439212000002</v>
      </c>
      <c r="H46" s="44">
        <f>+G46/G48</f>
        <v>0.939584859468653</v>
      </c>
      <c r="I46" s="21"/>
      <c r="J46" s="43" t="s">
        <v>31</v>
      </c>
      <c r="K46" s="52">
        <f>+K57</f>
        <v>1006.71405252</v>
      </c>
      <c r="L46" s="44">
        <f>+K46/K48</f>
        <v>0.85360113686382499</v>
      </c>
      <c r="M46" s="52">
        <f>+M57</f>
        <v>405.13931181999999</v>
      </c>
      <c r="N46" s="44">
        <f>+M46/M48</f>
        <v>0.83057161905864574</v>
      </c>
      <c r="O46" s="12"/>
      <c r="P46" s="17"/>
    </row>
    <row r="47" spans="2:17" x14ac:dyDescent="0.25">
      <c r="B47" s="16"/>
      <c r="C47" s="12"/>
      <c r="D47" s="43" t="s">
        <v>3</v>
      </c>
      <c r="E47" s="52">
        <v>21.535292070000004</v>
      </c>
      <c r="F47" s="44">
        <f>+E47/E48</f>
        <v>6.0338806193367345E-2</v>
      </c>
      <c r="G47" s="52">
        <v>8.7321984300000004</v>
      </c>
      <c r="H47" s="44">
        <f>+G47/G48</f>
        <v>6.0415140531346917E-2</v>
      </c>
      <c r="I47" s="21"/>
      <c r="J47" s="43" t="s">
        <v>3</v>
      </c>
      <c r="K47" s="52">
        <v>172.65885251</v>
      </c>
      <c r="L47" s="44">
        <f>+K47/K48</f>
        <v>0.14639886313617492</v>
      </c>
      <c r="M47" s="52">
        <v>82.644405469999995</v>
      </c>
      <c r="N47" s="44">
        <f>+M47/M48</f>
        <v>0.16942838094135432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356.90616750000004</v>
      </c>
      <c r="F48" s="48">
        <f>SUM(F46:F47)</f>
        <v>1</v>
      </c>
      <c r="G48" s="53">
        <f>SUM(G46:G47)</f>
        <v>144.53659055000003</v>
      </c>
      <c r="H48" s="48">
        <f>SUM(H46:H47)</f>
        <v>0.99999999999999989</v>
      </c>
      <c r="I48" s="21"/>
      <c r="J48" s="47" t="s">
        <v>1</v>
      </c>
      <c r="K48" s="53">
        <f>SUM(K46:K47)</f>
        <v>1179.3729050300001</v>
      </c>
      <c r="L48" s="48">
        <f>SUM(L46:L47)</f>
        <v>0.99999999999999989</v>
      </c>
      <c r="M48" s="53">
        <f>SUM(M46:M47)</f>
        <v>487.78371728999997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32</v>
      </c>
      <c r="E50" s="30">
        <v>2016</v>
      </c>
      <c r="F50" s="30" t="s">
        <v>30</v>
      </c>
      <c r="G50" s="30" t="s">
        <v>12</v>
      </c>
      <c r="H50" s="30" t="s">
        <v>30</v>
      </c>
      <c r="I50" s="21"/>
      <c r="J50" s="30" t="s">
        <v>32</v>
      </c>
      <c r="K50" s="30">
        <v>2015</v>
      </c>
      <c r="L50" s="30" t="s">
        <v>30</v>
      </c>
      <c r="M50" s="30" t="s">
        <v>12</v>
      </c>
      <c r="N50" s="30" t="s">
        <v>30</v>
      </c>
      <c r="O50" s="12"/>
      <c r="P50" s="17"/>
    </row>
    <row r="51" spans="2:16" x14ac:dyDescent="0.25">
      <c r="B51" s="16"/>
      <c r="C51" s="12"/>
      <c r="D51" s="50" t="s">
        <v>33</v>
      </c>
      <c r="E51" s="52">
        <v>320.84881935999999</v>
      </c>
      <c r="F51" s="44">
        <f>+E51/E57</f>
        <v>0.95669851756989821</v>
      </c>
      <c r="G51" s="52">
        <v>134.71410312</v>
      </c>
      <c r="H51" s="44">
        <f>+G51/G57</f>
        <v>0.99197162195581567</v>
      </c>
      <c r="I51" s="21"/>
      <c r="J51" s="50" t="s">
        <v>33</v>
      </c>
      <c r="K51" s="52">
        <v>963.14616264000006</v>
      </c>
      <c r="L51" s="44">
        <f>+K51/K57</f>
        <v>0.95672267634395181</v>
      </c>
      <c r="M51" s="52">
        <v>401.86844524999998</v>
      </c>
      <c r="N51" s="44">
        <f>+M51/M57</f>
        <v>0.991926563346059</v>
      </c>
      <c r="O51" s="12"/>
      <c r="P51" s="17"/>
    </row>
    <row r="52" spans="2:16" x14ac:dyDescent="0.25">
      <c r="B52" s="16"/>
      <c r="C52" s="12"/>
      <c r="D52" s="50" t="s">
        <v>34</v>
      </c>
      <c r="E52" s="52">
        <v>2.26122749</v>
      </c>
      <c r="F52" s="44">
        <f>+E52/E57</f>
        <v>6.7424682811253024E-3</v>
      </c>
      <c r="G52" s="52">
        <v>1.0902890000000001</v>
      </c>
      <c r="H52" s="44">
        <f>+G52/G57</f>
        <v>8.0283780441842752E-3</v>
      </c>
      <c r="I52" s="21"/>
      <c r="J52" s="50" t="s">
        <v>34</v>
      </c>
      <c r="K52" s="52">
        <v>6.7854039800000008</v>
      </c>
      <c r="L52" s="44">
        <f>+K52/K57</f>
        <v>6.7401502571805992E-3</v>
      </c>
      <c r="M52" s="52">
        <v>3.2708665699999999</v>
      </c>
      <c r="N52" s="44">
        <f>+M52/M57</f>
        <v>8.0734366539409498E-3</v>
      </c>
      <c r="O52" s="12"/>
      <c r="P52" s="17"/>
    </row>
    <row r="53" spans="2:16" x14ac:dyDescent="0.25">
      <c r="B53" s="16"/>
      <c r="C53" s="12"/>
      <c r="D53" s="50" t="s">
        <v>35</v>
      </c>
      <c r="E53" s="52">
        <v>12.26082858</v>
      </c>
      <c r="F53" s="44">
        <f>+E53/E57</f>
        <v>3.6559014148976485E-2</v>
      </c>
      <c r="G53" s="52"/>
      <c r="H53" s="44">
        <f>+G53/G57</f>
        <v>0</v>
      </c>
      <c r="I53" s="21"/>
      <c r="J53" s="50" t="s">
        <v>35</v>
      </c>
      <c r="K53" s="52">
        <v>36.782485899999998</v>
      </c>
      <c r="L53" s="44">
        <f>+K53/K57</f>
        <v>3.6537173398867653E-2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36</v>
      </c>
      <c r="E54" s="52"/>
      <c r="F54" s="44">
        <f>+E54/E57</f>
        <v>0</v>
      </c>
      <c r="G54" s="52"/>
      <c r="H54" s="44">
        <f>+G54/G57</f>
        <v>0</v>
      </c>
      <c r="I54" s="21"/>
      <c r="J54" s="50" t="s">
        <v>36</v>
      </c>
      <c r="K54" s="52"/>
      <c r="L54" s="44">
        <f>+K54/K57</f>
        <v>0</v>
      </c>
      <c r="M54" s="52"/>
      <c r="N54" s="44">
        <f>+M54/M57</f>
        <v>0</v>
      </c>
      <c r="O54" s="12"/>
      <c r="P54" s="17"/>
    </row>
    <row r="55" spans="2:16" x14ac:dyDescent="0.25">
      <c r="B55" s="16"/>
      <c r="C55" s="12"/>
      <c r="D55" s="43" t="s">
        <v>37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37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38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38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335.37087543000001</v>
      </c>
      <c r="F57" s="48">
        <f>SUM(F51:F56)</f>
        <v>1</v>
      </c>
      <c r="G57" s="53">
        <f>SUM(G51:G56)</f>
        <v>135.80439212000002</v>
      </c>
      <c r="H57" s="48">
        <f>SUM(H51:H56)</f>
        <v>1</v>
      </c>
      <c r="I57" s="21"/>
      <c r="J57" s="47" t="s">
        <v>1</v>
      </c>
      <c r="K57" s="53">
        <f>SUM(K51:K56)</f>
        <v>1006.71405252</v>
      </c>
      <c r="L57" s="48">
        <f>SUM(L51:L56)</f>
        <v>1</v>
      </c>
      <c r="M57" s="53">
        <f>SUM(M51:M56)</f>
        <v>405.13931181999999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40</v>
      </c>
      <c r="E58" s="135"/>
      <c r="F58" s="135"/>
      <c r="G58" s="135"/>
      <c r="H58" s="135"/>
      <c r="I58" s="12"/>
      <c r="J58" s="135" t="s">
        <v>40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C23:O23"/>
    <mergeCell ref="G42:K42"/>
    <mergeCell ref="C28:O29"/>
    <mergeCell ref="D58:H58"/>
    <mergeCell ref="J58:N58"/>
    <mergeCell ref="D44:H44"/>
    <mergeCell ref="J44:N44"/>
    <mergeCell ref="B1:P2"/>
    <mergeCell ref="C11:C12"/>
    <mergeCell ref="D11:F11"/>
    <mergeCell ref="G11:I11"/>
    <mergeCell ref="J11:J12"/>
    <mergeCell ref="K11:K12"/>
    <mergeCell ref="L11:L12"/>
    <mergeCell ref="M11:O11"/>
    <mergeCell ref="C8:O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1" sqref="A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101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41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01"/>
      <c r="Q8" s="102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01"/>
      <c r="Q9" s="102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1"/>
      <c r="Q10" s="102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11" t="s">
        <v>15</v>
      </c>
      <c r="Q11" s="112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11" t="s">
        <v>10</v>
      </c>
      <c r="Q12" s="112" t="s">
        <v>11</v>
      </c>
    </row>
    <row r="13" spans="2:17" x14ac:dyDescent="0.25">
      <c r="B13" s="16"/>
      <c r="C13" s="25">
        <v>2009</v>
      </c>
      <c r="D13" s="37">
        <v>119.02259100000001</v>
      </c>
      <c r="E13" s="37">
        <v>3.9406840000000001</v>
      </c>
      <c r="F13" s="38">
        <f>+E13+D13</f>
        <v>122.96327500000001</v>
      </c>
      <c r="G13" s="37">
        <v>46.369565999999999</v>
      </c>
      <c r="H13" s="37">
        <v>0.75376299999999996</v>
      </c>
      <c r="I13" s="38">
        <f>+H13+G13</f>
        <v>47.123328999999998</v>
      </c>
      <c r="J13" s="26">
        <f>+G13/D13</f>
        <v>0.38958625930097585</v>
      </c>
      <c r="K13" s="26">
        <f t="shared" ref="K13:L21" si="0">+H13/E13</f>
        <v>0.19127719959276104</v>
      </c>
      <c r="L13" s="39">
        <f t="shared" si="0"/>
        <v>0.38323091996370456</v>
      </c>
      <c r="M13" s="41">
        <f>+G13/P13</f>
        <v>0.25254082162891162</v>
      </c>
      <c r="N13" s="31">
        <f>+H13/Q13</f>
        <v>1.6227619968375469E-2</v>
      </c>
      <c r="O13" s="32">
        <f>+I13/SUM(P13:Q13)</f>
        <v>0.20482922682933524</v>
      </c>
      <c r="P13" s="113">
        <v>183.61216099999999</v>
      </c>
      <c r="Q13" s="114">
        <v>46.449387000000002</v>
      </c>
    </row>
    <row r="14" spans="2:17" x14ac:dyDescent="0.25">
      <c r="B14" s="16"/>
      <c r="C14" s="25">
        <v>2010</v>
      </c>
      <c r="D14" s="37">
        <v>102.241169</v>
      </c>
      <c r="E14" s="37">
        <v>8.8073910000000009</v>
      </c>
      <c r="F14" s="38">
        <f t="shared" ref="F14:F21" si="1">+E14+D14</f>
        <v>111.04855999999999</v>
      </c>
      <c r="G14" s="37">
        <v>82.919340000000005</v>
      </c>
      <c r="H14" s="37">
        <v>7.7083180000000002</v>
      </c>
      <c r="I14" s="38">
        <f t="shared" ref="I14:I21" si="2">+H14+G14</f>
        <v>90.627658000000011</v>
      </c>
      <c r="J14" s="26">
        <f t="shared" ref="J14:J20" si="3">+G14/D14</f>
        <v>0.81101713537723741</v>
      </c>
      <c r="K14" s="26">
        <f t="shared" si="0"/>
        <v>0.87521015020225623</v>
      </c>
      <c r="L14" s="39">
        <f t="shared" si="0"/>
        <v>0.81610835836142326</v>
      </c>
      <c r="M14" s="41">
        <f t="shared" ref="M14:N21" si="4">+G14/P14</f>
        <v>0.32965190223343649</v>
      </c>
      <c r="N14" s="31">
        <f t="shared" si="4"/>
        <v>0.14156586024837797</v>
      </c>
      <c r="O14" s="32">
        <f t="shared" ref="O14:O21" si="5">+I14/SUM(P14:Q14)</f>
        <v>0.29618192255957998</v>
      </c>
      <c r="P14" s="113">
        <v>251.536058</v>
      </c>
      <c r="Q14" s="114">
        <v>54.450401999999997</v>
      </c>
    </row>
    <row r="15" spans="2:17" x14ac:dyDescent="0.25">
      <c r="B15" s="16"/>
      <c r="C15" s="25">
        <v>2011</v>
      </c>
      <c r="D15" s="37">
        <v>43.527495000000002</v>
      </c>
      <c r="E15" s="37">
        <v>6.7036150000000001</v>
      </c>
      <c r="F15" s="38">
        <f t="shared" si="1"/>
        <v>50.231110000000001</v>
      </c>
      <c r="G15" s="37">
        <v>23.282048</v>
      </c>
      <c r="H15" s="37">
        <v>4.8142820000000004</v>
      </c>
      <c r="I15" s="38">
        <f t="shared" si="2"/>
        <v>28.096330000000002</v>
      </c>
      <c r="J15" s="26">
        <f t="shared" si="3"/>
        <v>0.5348814123119191</v>
      </c>
      <c r="K15" s="26">
        <f t="shared" si="0"/>
        <v>0.71816206628811474</v>
      </c>
      <c r="L15" s="39">
        <f t="shared" si="0"/>
        <v>0.55934121304506312</v>
      </c>
      <c r="M15" s="41">
        <f t="shared" si="4"/>
        <v>0.10893761169129401</v>
      </c>
      <c r="N15" s="31">
        <f t="shared" si="4"/>
        <v>9.1240330730805133E-2</v>
      </c>
      <c r="O15" s="32">
        <f t="shared" si="5"/>
        <v>0.10543348197155729</v>
      </c>
      <c r="P15" s="113">
        <v>213.719097</v>
      </c>
      <c r="Q15" s="114">
        <v>52.764845999999999</v>
      </c>
    </row>
    <row r="16" spans="2:17" x14ac:dyDescent="0.25">
      <c r="B16" s="16"/>
      <c r="C16" s="25">
        <v>2012</v>
      </c>
      <c r="D16" s="37">
        <v>9.3366159999999994</v>
      </c>
      <c r="E16" s="37">
        <v>10.036478000000001</v>
      </c>
      <c r="F16" s="38">
        <f t="shared" si="1"/>
        <v>19.373094000000002</v>
      </c>
      <c r="G16" s="37">
        <v>7.2654990000000002</v>
      </c>
      <c r="H16" s="37">
        <v>7.6045319999999998</v>
      </c>
      <c r="I16" s="38">
        <f t="shared" si="2"/>
        <v>14.870031000000001</v>
      </c>
      <c r="J16" s="26">
        <f t="shared" si="3"/>
        <v>0.77817262699890422</v>
      </c>
      <c r="K16" s="26">
        <f t="shared" si="0"/>
        <v>0.75768930096792908</v>
      </c>
      <c r="L16" s="39">
        <f t="shared" si="0"/>
        <v>0.76756097916006594</v>
      </c>
      <c r="M16" s="41">
        <f t="shared" si="4"/>
        <v>2.960243269406955E-2</v>
      </c>
      <c r="N16" s="31">
        <f t="shared" si="4"/>
        <v>0.1415441934682185</v>
      </c>
      <c r="O16" s="32">
        <f t="shared" si="5"/>
        <v>4.9705718691516097E-2</v>
      </c>
      <c r="P16" s="113">
        <v>245.43587600000001</v>
      </c>
      <c r="Q16" s="114">
        <v>53.725496</v>
      </c>
    </row>
    <row r="17" spans="2:17" x14ac:dyDescent="0.25">
      <c r="B17" s="16"/>
      <c r="C17" s="25">
        <v>2013</v>
      </c>
      <c r="D17" s="37">
        <v>3.0554929999999998</v>
      </c>
      <c r="E17" s="37">
        <v>9.8444780000000005</v>
      </c>
      <c r="F17" s="38">
        <f t="shared" si="1"/>
        <v>12.899971000000001</v>
      </c>
      <c r="G17" s="37">
        <v>2.282673</v>
      </c>
      <c r="H17" s="37">
        <v>6.5371030000000001</v>
      </c>
      <c r="I17" s="38">
        <f t="shared" si="2"/>
        <v>8.8197760000000009</v>
      </c>
      <c r="J17" s="26">
        <f t="shared" si="3"/>
        <v>0.74707191278134166</v>
      </c>
      <c r="K17" s="26">
        <f t="shared" si="0"/>
        <v>0.66403754470272569</v>
      </c>
      <c r="L17" s="39">
        <f t="shared" si="0"/>
        <v>0.68370510290294451</v>
      </c>
      <c r="M17" s="41">
        <f t="shared" si="4"/>
        <v>8.1214530907671219E-3</v>
      </c>
      <c r="N17" s="31">
        <f t="shared" si="4"/>
        <v>9.0660582929348588E-2</v>
      </c>
      <c r="O17" s="32">
        <f t="shared" si="5"/>
        <v>2.4973011332321174E-2</v>
      </c>
      <c r="P17" s="113">
        <v>281.06706700000001</v>
      </c>
      <c r="Q17" s="114">
        <v>72.105238999999997</v>
      </c>
    </row>
    <row r="18" spans="2:17" x14ac:dyDescent="0.25">
      <c r="B18" s="16"/>
      <c r="C18" s="25">
        <v>2014</v>
      </c>
      <c r="D18" s="37">
        <v>5.3776000000000002</v>
      </c>
      <c r="E18" s="37">
        <v>12.718655</v>
      </c>
      <c r="F18" s="38">
        <f t="shared" si="1"/>
        <v>18.096254999999999</v>
      </c>
      <c r="G18" s="37">
        <v>0.86238000000000004</v>
      </c>
      <c r="H18" s="37">
        <v>9.6440710000000003</v>
      </c>
      <c r="I18" s="38">
        <f t="shared" si="2"/>
        <v>10.506451</v>
      </c>
      <c r="J18" s="26">
        <f t="shared" si="3"/>
        <v>0.16036521868491521</v>
      </c>
      <c r="K18" s="26">
        <f t="shared" si="0"/>
        <v>0.75826186023600772</v>
      </c>
      <c r="L18" s="39">
        <f t="shared" si="0"/>
        <v>0.58058703306291826</v>
      </c>
      <c r="M18" s="41">
        <f t="shared" si="4"/>
        <v>3.2272366770422518E-3</v>
      </c>
      <c r="N18" s="31">
        <f t="shared" si="4"/>
        <v>0.13768018729735454</v>
      </c>
      <c r="O18" s="32">
        <f t="shared" si="5"/>
        <v>3.1151802723633513E-2</v>
      </c>
      <c r="P18" s="113">
        <v>267.21932299999997</v>
      </c>
      <c r="Q18" s="114">
        <v>70.046904999999995</v>
      </c>
    </row>
    <row r="19" spans="2:17" x14ac:dyDescent="0.25">
      <c r="B19" s="16"/>
      <c r="C19" s="25">
        <v>2015</v>
      </c>
      <c r="D19" s="37">
        <v>11.840505</v>
      </c>
      <c r="E19" s="37">
        <v>13.398149999999999</v>
      </c>
      <c r="F19" s="38">
        <f t="shared" si="1"/>
        <v>25.238655000000001</v>
      </c>
      <c r="G19" s="37">
        <v>3.1129169999999999</v>
      </c>
      <c r="H19" s="37">
        <v>6.4646470000000003</v>
      </c>
      <c r="I19" s="38">
        <f t="shared" si="2"/>
        <v>9.5775640000000006</v>
      </c>
      <c r="J19" s="26">
        <f t="shared" si="3"/>
        <v>0.26290407377050218</v>
      </c>
      <c r="K19" s="26">
        <f t="shared" si="0"/>
        <v>0.48250295749786354</v>
      </c>
      <c r="L19" s="39">
        <f t="shared" si="0"/>
        <v>0.37947996832636288</v>
      </c>
      <c r="M19" s="41">
        <f t="shared" si="4"/>
        <v>1.0726883554344844E-2</v>
      </c>
      <c r="N19" s="31">
        <f t="shared" si="4"/>
        <v>8.7584783889036649E-2</v>
      </c>
      <c r="O19" s="32">
        <f t="shared" si="5"/>
        <v>2.6311420351802454E-2</v>
      </c>
      <c r="P19" s="113">
        <v>290.19770599999998</v>
      </c>
      <c r="Q19" s="114">
        <v>73.810160999999994</v>
      </c>
    </row>
    <row r="20" spans="2:17" ht="15" customHeight="1" x14ac:dyDescent="0.25">
      <c r="B20" s="16"/>
      <c r="C20" s="25">
        <v>2016</v>
      </c>
      <c r="D20" s="37">
        <v>16.713388999999999</v>
      </c>
      <c r="E20" s="37">
        <v>22.963076000000001</v>
      </c>
      <c r="F20" s="38">
        <f t="shared" si="1"/>
        <v>39.676465</v>
      </c>
      <c r="G20" s="37">
        <v>7.6711150000000004</v>
      </c>
      <c r="H20" s="37">
        <v>10.344711</v>
      </c>
      <c r="I20" s="38">
        <f t="shared" si="2"/>
        <v>18.015826000000001</v>
      </c>
      <c r="J20" s="26">
        <f t="shared" si="3"/>
        <v>0.45898022238338382</v>
      </c>
      <c r="K20" s="26">
        <f t="shared" si="0"/>
        <v>0.45049326144284851</v>
      </c>
      <c r="L20" s="39">
        <f t="shared" si="0"/>
        <v>0.45406832488731041</v>
      </c>
      <c r="M20" s="41">
        <f t="shared" si="4"/>
        <v>2.5053598907124247E-2</v>
      </c>
      <c r="N20" s="31">
        <f t="shared" si="4"/>
        <v>0.11927296502242475</v>
      </c>
      <c r="O20" s="32">
        <f t="shared" si="5"/>
        <v>4.5851183213222908E-2</v>
      </c>
      <c r="P20" s="113">
        <v>306.18814600000002</v>
      </c>
      <c r="Q20" s="114">
        <v>86.731397999999999</v>
      </c>
    </row>
    <row r="21" spans="2:17" x14ac:dyDescent="0.25">
      <c r="B21" s="16"/>
      <c r="C21" s="25" t="s">
        <v>12</v>
      </c>
      <c r="D21" s="37">
        <v>9.0875079999999997</v>
      </c>
      <c r="E21" s="37">
        <v>15.548919</v>
      </c>
      <c r="F21" s="38">
        <f t="shared" si="1"/>
        <v>24.636426999999998</v>
      </c>
      <c r="G21" s="37">
        <v>0.76407800000000003</v>
      </c>
      <c r="H21" s="37">
        <v>1.917443</v>
      </c>
      <c r="I21" s="38">
        <f t="shared" si="2"/>
        <v>2.681521</v>
      </c>
      <c r="J21" s="26">
        <f>+G21/D21</f>
        <v>8.4080036023076954E-2</v>
      </c>
      <c r="K21" s="26">
        <f t="shared" si="0"/>
        <v>0.12331680420999042</v>
      </c>
      <c r="L21" s="39">
        <f t="shared" si="0"/>
        <v>0.10884374588896353</v>
      </c>
      <c r="M21" s="41">
        <f t="shared" si="4"/>
        <v>7.948822383063563E-3</v>
      </c>
      <c r="N21" s="31">
        <f t="shared" si="4"/>
        <v>6.7924451170060463E-2</v>
      </c>
      <c r="O21" s="32">
        <f t="shared" si="5"/>
        <v>2.156365502915783E-2</v>
      </c>
      <c r="P21" s="113">
        <v>96.124679</v>
      </c>
      <c r="Q21" s="114">
        <v>28.229054000000001</v>
      </c>
    </row>
    <row r="22" spans="2:17" x14ac:dyDescent="0.25">
      <c r="B22" s="16"/>
      <c r="C22" s="27" t="s">
        <v>72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15">
        <f>SUM(P13:P21)</f>
        <v>2135.100113</v>
      </c>
      <c r="Q22" s="115">
        <f>SUM(Q13:Q21)</f>
        <v>538.31288799999993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01"/>
      <c r="Q23" s="102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3"/>
      <c r="Q24" s="102"/>
    </row>
    <row r="25" spans="2:17" x14ac:dyDescent="0.25">
      <c r="P25" s="102"/>
      <c r="Q25" s="102"/>
    </row>
    <row r="26" spans="2:17" ht="15" customHeight="1" x14ac:dyDescent="0.25"/>
    <row r="27" spans="2:17" x14ac:dyDescent="0.25">
      <c r="B27" s="13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2:17" ht="15" customHeight="1" x14ac:dyDescent="0.25">
      <c r="B28" s="16"/>
      <c r="C28" s="139" t="s">
        <v>42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28.800752370000001</v>
      </c>
      <c r="I32" s="46">
        <v>2.1136925799999999</v>
      </c>
      <c r="J32" s="46">
        <f>+I32+H32</f>
        <v>30.91444495</v>
      </c>
      <c r="K32" s="43"/>
      <c r="L32" s="12"/>
      <c r="M32" s="12"/>
      <c r="N32" s="12"/>
      <c r="O32" s="12"/>
      <c r="P32" s="51"/>
      <c r="Q32" s="33"/>
    </row>
    <row r="33" spans="2:17" ht="15" customHeight="1" x14ac:dyDescent="0.25">
      <c r="B33" s="16"/>
      <c r="C33" s="12"/>
      <c r="D33" s="12"/>
      <c r="E33" s="12"/>
      <c r="F33" s="12"/>
      <c r="G33" s="42">
        <v>2010</v>
      </c>
      <c r="H33" s="46">
        <v>70.254992709999996</v>
      </c>
      <c r="I33" s="46">
        <v>6.5039592400000004</v>
      </c>
      <c r="J33" s="46">
        <f t="shared" ref="J33:J40" si="6">+I33+H33</f>
        <v>76.758951949999997</v>
      </c>
      <c r="K33" s="44">
        <f>+J33/J32-1</f>
        <v>1.4829477635502557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24.337394339999999</v>
      </c>
      <c r="I34" s="46">
        <v>5.40404441</v>
      </c>
      <c r="J34" s="46">
        <f t="shared" si="6"/>
        <v>29.74143875</v>
      </c>
      <c r="K34" s="44">
        <f t="shared" ref="K34:K40" si="7">+J34/J33-1</f>
        <v>-0.61253459050127113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6.1043197400000002</v>
      </c>
      <c r="I35" s="46">
        <v>8.2120583600000003</v>
      </c>
      <c r="J35" s="46">
        <f t="shared" si="6"/>
        <v>14.316378100000001</v>
      </c>
      <c r="K35" s="44">
        <f t="shared" si="7"/>
        <v>-0.51863868388007961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0.41774761999999999</v>
      </c>
      <c r="I36" s="46">
        <v>7.2595799200000002</v>
      </c>
      <c r="J36" s="46">
        <f t="shared" si="6"/>
        <v>7.6773275400000003</v>
      </c>
      <c r="K36" s="44">
        <f t="shared" si="7"/>
        <v>-0.46373814058459384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5.1978396299999998</v>
      </c>
      <c r="I37" s="46">
        <v>9.4457143600000002</v>
      </c>
      <c r="J37" s="46">
        <f t="shared" si="6"/>
        <v>14.643553990000001</v>
      </c>
      <c r="K37" s="44">
        <f t="shared" si="7"/>
        <v>0.90737648142598326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6.7616519500000001</v>
      </c>
      <c r="I38" s="46">
        <v>9.6110727499999999</v>
      </c>
      <c r="J38" s="46">
        <f t="shared" si="6"/>
        <v>16.372724699999999</v>
      </c>
      <c r="K38" s="44">
        <f t="shared" si="7"/>
        <v>0.11808408745450993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8.1916584400000012</v>
      </c>
      <c r="I39" s="46">
        <v>17.020493579999997</v>
      </c>
      <c r="J39" s="46">
        <f t="shared" si="6"/>
        <v>25.212152019999998</v>
      </c>
      <c r="K39" s="44">
        <f t="shared" si="7"/>
        <v>0.53988737256420127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0</v>
      </c>
      <c r="I40" s="46">
        <v>2.9248379999999998</v>
      </c>
      <c r="J40" s="46">
        <f t="shared" si="6"/>
        <v>2.9248379999999998</v>
      </c>
      <c r="K40" s="44">
        <f t="shared" si="7"/>
        <v>-0.88399094223770269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72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40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62</v>
      </c>
      <c r="E44" s="145"/>
      <c r="F44" s="145"/>
      <c r="G44" s="145"/>
      <c r="H44" s="145"/>
      <c r="I44" s="21"/>
      <c r="J44" s="145" t="s">
        <v>63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29</v>
      </c>
      <c r="E45" s="30">
        <v>2016</v>
      </c>
      <c r="F45" s="30" t="s">
        <v>30</v>
      </c>
      <c r="G45" s="30" t="s">
        <v>12</v>
      </c>
      <c r="H45" s="30" t="s">
        <v>30</v>
      </c>
      <c r="I45" s="21"/>
      <c r="J45" s="30" t="s">
        <v>29</v>
      </c>
      <c r="K45" s="30">
        <v>2016</v>
      </c>
      <c r="L45" s="30" t="s">
        <v>30</v>
      </c>
      <c r="M45" s="30" t="s">
        <v>12</v>
      </c>
      <c r="N45" s="30" t="s">
        <v>30</v>
      </c>
      <c r="O45" s="12"/>
      <c r="P45" s="17"/>
    </row>
    <row r="46" spans="2:17" x14ac:dyDescent="0.25">
      <c r="B46" s="16"/>
      <c r="C46" s="12"/>
      <c r="D46" s="43" t="s">
        <v>31</v>
      </c>
      <c r="E46" s="52">
        <f>+E57</f>
        <v>0.14571844</v>
      </c>
      <c r="F46" s="44">
        <f>+E46/E48</f>
        <v>1.7788637193227506E-2</v>
      </c>
      <c r="G46" s="52">
        <f>+G57</f>
        <v>0</v>
      </c>
      <c r="H46" s="44" t="e">
        <f>+G46/G48</f>
        <v>#DIV/0!</v>
      </c>
      <c r="I46" s="21"/>
      <c r="J46" s="43" t="s">
        <v>31</v>
      </c>
      <c r="K46" s="52">
        <f>+K57</f>
        <v>0.43715532000000001</v>
      </c>
      <c r="L46" s="44">
        <f>+K46/K48</f>
        <v>2.5684056572465162E-2</v>
      </c>
      <c r="M46" s="52">
        <f>+M57</f>
        <v>0</v>
      </c>
      <c r="N46" s="44">
        <f>+M46/M48</f>
        <v>0</v>
      </c>
      <c r="O46" s="12"/>
      <c r="P46" s="17"/>
    </row>
    <row r="47" spans="2:17" x14ac:dyDescent="0.25">
      <c r="B47" s="16"/>
      <c r="C47" s="12"/>
      <c r="D47" s="43" t="s">
        <v>3</v>
      </c>
      <c r="E47" s="52">
        <v>8.0459399999999999</v>
      </c>
      <c r="F47" s="44">
        <f>+E47/E48</f>
        <v>0.98221136280677257</v>
      </c>
      <c r="G47" s="52"/>
      <c r="H47" s="44" t="e">
        <f>+G47/G48</f>
        <v>#DIV/0!</v>
      </c>
      <c r="I47" s="21"/>
      <c r="J47" s="43" t="s">
        <v>3</v>
      </c>
      <c r="K47" s="52">
        <v>16.583338259999998</v>
      </c>
      <c r="L47" s="44">
        <f>+K47/K48</f>
        <v>0.97431594342753491</v>
      </c>
      <c r="M47" s="52">
        <v>2.9248379999999998</v>
      </c>
      <c r="N47" s="44">
        <f>+M47/M48</f>
        <v>1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8.1916584399999994</v>
      </c>
      <c r="F48" s="48">
        <f>SUM(F46:F47)</f>
        <v>1</v>
      </c>
      <c r="G48" s="53">
        <f>SUM(G46:G47)</f>
        <v>0</v>
      </c>
      <c r="H48" s="48" t="e">
        <f>SUM(H46:H47)</f>
        <v>#DIV/0!</v>
      </c>
      <c r="I48" s="21"/>
      <c r="J48" s="47" t="s">
        <v>1</v>
      </c>
      <c r="K48" s="53">
        <f>SUM(K46:K47)</f>
        <v>17.020493579999997</v>
      </c>
      <c r="L48" s="48">
        <f>SUM(L46:L47)</f>
        <v>1</v>
      </c>
      <c r="M48" s="53">
        <f>SUM(M46:M47)</f>
        <v>2.9248379999999998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32</v>
      </c>
      <c r="E50" s="30">
        <v>2016</v>
      </c>
      <c r="F50" s="30" t="s">
        <v>30</v>
      </c>
      <c r="G50" s="30" t="s">
        <v>12</v>
      </c>
      <c r="H50" s="30" t="s">
        <v>30</v>
      </c>
      <c r="I50" s="21"/>
      <c r="J50" s="30" t="s">
        <v>32</v>
      </c>
      <c r="K50" s="30">
        <v>2016</v>
      </c>
      <c r="L50" s="30" t="s">
        <v>30</v>
      </c>
      <c r="M50" s="30" t="s">
        <v>12</v>
      </c>
      <c r="N50" s="30" t="s">
        <v>30</v>
      </c>
      <c r="O50" s="12"/>
      <c r="P50" s="17"/>
    </row>
    <row r="51" spans="2:16" x14ac:dyDescent="0.25">
      <c r="B51" s="16"/>
      <c r="C51" s="12"/>
      <c r="D51" s="50" t="s">
        <v>33</v>
      </c>
      <c r="E51" s="52"/>
      <c r="F51" s="44">
        <f>+E51/E57</f>
        <v>0</v>
      </c>
      <c r="G51" s="52"/>
      <c r="H51" s="44" t="e">
        <f>+G51/G57</f>
        <v>#DIV/0!</v>
      </c>
      <c r="I51" s="21"/>
      <c r="J51" s="50" t="s">
        <v>33</v>
      </c>
      <c r="K51" s="52"/>
      <c r="L51" s="44">
        <f>+K51/K57</f>
        <v>0</v>
      </c>
      <c r="M51" s="52"/>
      <c r="N51" s="44" t="e">
        <f>+M51/M57</f>
        <v>#DIV/0!</v>
      </c>
      <c r="O51" s="12"/>
      <c r="P51" s="17"/>
    </row>
    <row r="52" spans="2:16" x14ac:dyDescent="0.25">
      <c r="B52" s="16"/>
      <c r="C52" s="12"/>
      <c r="D52" s="50" t="s">
        <v>34</v>
      </c>
      <c r="E52" s="52"/>
      <c r="F52" s="44">
        <f>+E52/E57</f>
        <v>0</v>
      </c>
      <c r="G52" s="52"/>
      <c r="H52" s="44" t="e">
        <f>+G52/G57</f>
        <v>#DIV/0!</v>
      </c>
      <c r="I52" s="21"/>
      <c r="J52" s="50" t="s">
        <v>34</v>
      </c>
      <c r="K52" s="52"/>
      <c r="L52" s="44">
        <f>+K52/K57</f>
        <v>0</v>
      </c>
      <c r="M52" s="52"/>
      <c r="N52" s="44" t="e">
        <f>+M52/M57</f>
        <v>#DIV/0!</v>
      </c>
      <c r="O52" s="12"/>
      <c r="P52" s="17"/>
    </row>
    <row r="53" spans="2:16" x14ac:dyDescent="0.25">
      <c r="B53" s="16"/>
      <c r="C53" s="12"/>
      <c r="D53" s="50" t="s">
        <v>35</v>
      </c>
      <c r="E53" s="52">
        <v>0.14571844</v>
      </c>
      <c r="F53" s="44">
        <f>+E53/E57</f>
        <v>1</v>
      </c>
      <c r="G53" s="52"/>
      <c r="H53" s="44" t="e">
        <f>+G53/G57</f>
        <v>#DIV/0!</v>
      </c>
      <c r="I53" s="21"/>
      <c r="J53" s="50" t="s">
        <v>35</v>
      </c>
      <c r="K53" s="52">
        <v>0.43715532000000001</v>
      </c>
      <c r="L53" s="44">
        <f>+K53/K57</f>
        <v>1</v>
      </c>
      <c r="M53" s="52"/>
      <c r="N53" s="44" t="e">
        <f>+M53/M57</f>
        <v>#DIV/0!</v>
      </c>
      <c r="O53" s="12"/>
      <c r="P53" s="17"/>
    </row>
    <row r="54" spans="2:16" x14ac:dyDescent="0.25">
      <c r="B54" s="16"/>
      <c r="C54" s="12"/>
      <c r="D54" s="50" t="s">
        <v>36</v>
      </c>
      <c r="E54" s="52"/>
      <c r="F54" s="44">
        <f>+E54/E57</f>
        <v>0</v>
      </c>
      <c r="G54" s="52"/>
      <c r="H54" s="44" t="e">
        <f>+G54/G57</f>
        <v>#DIV/0!</v>
      </c>
      <c r="I54" s="21"/>
      <c r="J54" s="50" t="s">
        <v>36</v>
      </c>
      <c r="K54" s="52"/>
      <c r="L54" s="44">
        <f>+K54/K57</f>
        <v>0</v>
      </c>
      <c r="M54" s="52"/>
      <c r="N54" s="44" t="e">
        <f>+M54/M57</f>
        <v>#DIV/0!</v>
      </c>
      <c r="O54" s="12"/>
      <c r="P54" s="17"/>
    </row>
    <row r="55" spans="2:16" x14ac:dyDescent="0.25">
      <c r="B55" s="16"/>
      <c r="C55" s="12"/>
      <c r="D55" s="43" t="s">
        <v>37</v>
      </c>
      <c r="E55" s="52"/>
      <c r="F55" s="44">
        <f>+E55/E57</f>
        <v>0</v>
      </c>
      <c r="G55" s="52"/>
      <c r="H55" s="44" t="e">
        <f>+G55/G57</f>
        <v>#DIV/0!</v>
      </c>
      <c r="I55" s="21"/>
      <c r="J55" s="43" t="s">
        <v>37</v>
      </c>
      <c r="K55" s="52"/>
      <c r="L55" s="44">
        <f>+K55/K57</f>
        <v>0</v>
      </c>
      <c r="M55" s="52"/>
      <c r="N55" s="44" t="e">
        <f>+M55/M57</f>
        <v>#DIV/0!</v>
      </c>
      <c r="O55" s="12"/>
      <c r="P55" s="17"/>
    </row>
    <row r="56" spans="2:16" x14ac:dyDescent="0.25">
      <c r="B56" s="16"/>
      <c r="C56" s="12"/>
      <c r="D56" s="50" t="s">
        <v>38</v>
      </c>
      <c r="E56" s="52"/>
      <c r="F56" s="44">
        <f>+E56/E57</f>
        <v>0</v>
      </c>
      <c r="G56" s="52"/>
      <c r="H56" s="44" t="e">
        <f>+G56/G57</f>
        <v>#DIV/0!</v>
      </c>
      <c r="I56" s="21"/>
      <c r="J56" s="50" t="s">
        <v>38</v>
      </c>
      <c r="K56" s="52"/>
      <c r="L56" s="44">
        <f>+K56/K57</f>
        <v>0</v>
      </c>
      <c r="M56" s="52"/>
      <c r="N56" s="44" t="e">
        <f>+M56/M57</f>
        <v>#DIV/0!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0.14571844</v>
      </c>
      <c r="F57" s="48">
        <f>SUM(F51:F56)</f>
        <v>1</v>
      </c>
      <c r="G57" s="53">
        <f>SUM(G51:G56)</f>
        <v>0</v>
      </c>
      <c r="H57" s="48" t="e">
        <f>SUM(H51:H56)</f>
        <v>#DIV/0!</v>
      </c>
      <c r="I57" s="21"/>
      <c r="J57" s="47" t="s">
        <v>1</v>
      </c>
      <c r="K57" s="53">
        <f>SUM(K51:K56)</f>
        <v>0.43715532000000001</v>
      </c>
      <c r="L57" s="48">
        <f>SUM(L51:L56)</f>
        <v>1</v>
      </c>
      <c r="M57" s="53">
        <f>SUM(M51:M56)</f>
        <v>0</v>
      </c>
      <c r="N57" s="48" t="e">
        <f>SUM(N51:N56)</f>
        <v>#DIV/0!</v>
      </c>
      <c r="O57" s="12"/>
      <c r="P57" s="17"/>
    </row>
    <row r="58" spans="2:16" x14ac:dyDescent="0.25">
      <c r="B58" s="16"/>
      <c r="C58" s="12"/>
      <c r="D58" s="135" t="s">
        <v>40</v>
      </c>
      <c r="E58" s="135"/>
      <c r="F58" s="135"/>
      <c r="G58" s="135"/>
      <c r="H58" s="135"/>
      <c r="I58" s="12"/>
      <c r="J58" s="135" t="s">
        <v>40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C23:O23"/>
    <mergeCell ref="G42:K42"/>
    <mergeCell ref="C28:O29"/>
    <mergeCell ref="D58:H58"/>
    <mergeCell ref="J58:N58"/>
    <mergeCell ref="D44:H44"/>
    <mergeCell ref="J44:N44"/>
    <mergeCell ref="B1:P2"/>
    <mergeCell ref="C11:C12"/>
    <mergeCell ref="D11:F11"/>
    <mergeCell ref="G11:I11"/>
    <mergeCell ref="J11:J12"/>
    <mergeCell ref="K11:K12"/>
    <mergeCell ref="L11:L12"/>
    <mergeCell ref="M11:O11"/>
    <mergeCell ref="C8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1" sqref="A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102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41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7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01"/>
      <c r="Q9" s="102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1"/>
      <c r="Q10" s="102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11" t="s">
        <v>15</v>
      </c>
      <c r="Q11" s="112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11" t="s">
        <v>10</v>
      </c>
      <c r="Q12" s="112" t="s">
        <v>11</v>
      </c>
    </row>
    <row r="13" spans="2:17" x14ac:dyDescent="0.25">
      <c r="B13" s="16"/>
      <c r="C13" s="25">
        <v>2009</v>
      </c>
      <c r="D13" s="37">
        <v>172.39808099999999</v>
      </c>
      <c r="E13" s="37">
        <v>569.09903099999997</v>
      </c>
      <c r="F13" s="38">
        <f>+E13+D13</f>
        <v>741.49711200000002</v>
      </c>
      <c r="G13" s="37">
        <v>139.510694</v>
      </c>
      <c r="H13" s="37">
        <v>293.946462</v>
      </c>
      <c r="I13" s="38">
        <f>+H13+G13</f>
        <v>433.457156</v>
      </c>
      <c r="J13" s="26">
        <f>+G13/D13</f>
        <v>0.80923577101766009</v>
      </c>
      <c r="K13" s="26">
        <f t="shared" ref="K13:L21" si="0">+H13/E13</f>
        <v>0.51651197065559584</v>
      </c>
      <c r="L13" s="39">
        <f t="shared" si="0"/>
        <v>0.58457025521091976</v>
      </c>
      <c r="M13" s="41">
        <f>+G13/P13</f>
        <v>0.41284126253409104</v>
      </c>
      <c r="N13" s="31">
        <f>+H13/Q13</f>
        <v>0.68716482062955386</v>
      </c>
      <c r="O13" s="32">
        <f>+I13/SUM(P13:Q13)</f>
        <v>0.56609620578600583</v>
      </c>
      <c r="P13" s="113">
        <v>337.92817400000001</v>
      </c>
      <c r="Q13" s="114">
        <v>427.76704100000001</v>
      </c>
    </row>
    <row r="14" spans="2:17" x14ac:dyDescent="0.25">
      <c r="B14" s="16"/>
      <c r="C14" s="25">
        <v>2010</v>
      </c>
      <c r="D14" s="37">
        <v>196.965915</v>
      </c>
      <c r="E14" s="37">
        <v>526.64250900000002</v>
      </c>
      <c r="F14" s="38">
        <f t="shared" ref="F14:F21" si="1">+E14+D14</f>
        <v>723.60842400000001</v>
      </c>
      <c r="G14" s="37">
        <v>132.29316700000001</v>
      </c>
      <c r="H14" s="37">
        <v>359.65361999999999</v>
      </c>
      <c r="I14" s="38">
        <f t="shared" ref="I14:I21" si="2">+H14+G14</f>
        <v>491.94678699999997</v>
      </c>
      <c r="J14" s="26">
        <f t="shared" ref="J14:J20" si="3">+G14/D14</f>
        <v>0.67165512875666844</v>
      </c>
      <c r="K14" s="26">
        <f t="shared" si="0"/>
        <v>0.6829179450077395</v>
      </c>
      <c r="L14" s="39">
        <f t="shared" si="0"/>
        <v>0.67985221106270588</v>
      </c>
      <c r="M14" s="41">
        <f t="shared" ref="M14:N21" si="4">+G14/P14</f>
        <v>0.40598171207414874</v>
      </c>
      <c r="N14" s="31">
        <f t="shared" si="4"/>
        <v>0.7852105161171814</v>
      </c>
      <c r="O14" s="32">
        <f t="shared" ref="O14:O21" si="5">+I14/SUM(P14:Q14)</f>
        <v>0.62756754651399149</v>
      </c>
      <c r="P14" s="113">
        <v>325.859917</v>
      </c>
      <c r="Q14" s="114">
        <v>458.03464500000001</v>
      </c>
    </row>
    <row r="15" spans="2:17" x14ac:dyDescent="0.25">
      <c r="B15" s="16"/>
      <c r="C15" s="25">
        <v>2011</v>
      </c>
      <c r="D15" s="37">
        <v>155.04420200000001</v>
      </c>
      <c r="E15" s="37">
        <v>559.71484399999997</v>
      </c>
      <c r="F15" s="38">
        <f t="shared" si="1"/>
        <v>714.75904600000001</v>
      </c>
      <c r="G15" s="37">
        <v>115.324747</v>
      </c>
      <c r="H15" s="37">
        <v>260.489307</v>
      </c>
      <c r="I15" s="38">
        <f t="shared" si="2"/>
        <v>375.814054</v>
      </c>
      <c r="J15" s="26">
        <f t="shared" si="3"/>
        <v>0.74381850796329674</v>
      </c>
      <c r="K15" s="26">
        <f t="shared" si="0"/>
        <v>0.46539645998740031</v>
      </c>
      <c r="L15" s="39">
        <f t="shared" si="0"/>
        <v>0.52579125245516656</v>
      </c>
      <c r="M15" s="41">
        <f t="shared" si="4"/>
        <v>0.41025958430390663</v>
      </c>
      <c r="N15" s="31">
        <f t="shared" si="4"/>
        <v>0.72778169323017317</v>
      </c>
      <c r="O15" s="32">
        <f t="shared" si="5"/>
        <v>0.5881061291685743</v>
      </c>
      <c r="P15" s="113">
        <v>281.10189600000001</v>
      </c>
      <c r="Q15" s="114">
        <v>357.92231299999997</v>
      </c>
    </row>
    <row r="16" spans="2:17" x14ac:dyDescent="0.25">
      <c r="B16" s="16"/>
      <c r="C16" s="25">
        <v>2012</v>
      </c>
      <c r="D16" s="37">
        <v>183.382665</v>
      </c>
      <c r="E16" s="37">
        <v>689.36384099999998</v>
      </c>
      <c r="F16" s="38">
        <f t="shared" si="1"/>
        <v>872.74650599999995</v>
      </c>
      <c r="G16" s="37">
        <v>125.85239</v>
      </c>
      <c r="H16" s="37">
        <v>403.732078</v>
      </c>
      <c r="I16" s="38">
        <f t="shared" si="2"/>
        <v>529.58446800000002</v>
      </c>
      <c r="J16" s="26">
        <f t="shared" si="3"/>
        <v>0.68628291556347487</v>
      </c>
      <c r="K16" s="26">
        <f t="shared" si="0"/>
        <v>0.58565891331686482</v>
      </c>
      <c r="L16" s="39">
        <f t="shared" si="0"/>
        <v>0.60680216346807125</v>
      </c>
      <c r="M16" s="41">
        <f t="shared" si="4"/>
        <v>0.38093914544764934</v>
      </c>
      <c r="N16" s="31">
        <f t="shared" si="4"/>
        <v>0.74486773175223997</v>
      </c>
      <c r="O16" s="32">
        <f t="shared" si="5"/>
        <v>0.60704840665838611</v>
      </c>
      <c r="P16" s="113">
        <v>330.37400200000002</v>
      </c>
      <c r="Q16" s="114">
        <v>542.01848299999995</v>
      </c>
    </row>
    <row r="17" spans="2:17" x14ac:dyDescent="0.25">
      <c r="B17" s="16"/>
      <c r="C17" s="25">
        <v>2013</v>
      </c>
      <c r="D17" s="37">
        <v>128.33635699999999</v>
      </c>
      <c r="E17" s="37">
        <v>614.07543599999997</v>
      </c>
      <c r="F17" s="38">
        <f t="shared" si="1"/>
        <v>742.41179299999999</v>
      </c>
      <c r="G17" s="37">
        <v>98.451205000000002</v>
      </c>
      <c r="H17" s="37">
        <v>396.06911600000001</v>
      </c>
      <c r="I17" s="38">
        <f t="shared" si="2"/>
        <v>494.52032100000002</v>
      </c>
      <c r="J17" s="26">
        <f t="shared" si="3"/>
        <v>0.76713417227512548</v>
      </c>
      <c r="K17" s="26">
        <f t="shared" si="0"/>
        <v>0.64498446409115118</v>
      </c>
      <c r="L17" s="39">
        <f t="shared" si="0"/>
        <v>0.66609976520133218</v>
      </c>
      <c r="M17" s="41">
        <f t="shared" si="4"/>
        <v>0.2230044002363496</v>
      </c>
      <c r="N17" s="31">
        <f t="shared" si="4"/>
        <v>0.7542780120243423</v>
      </c>
      <c r="O17" s="32">
        <f t="shared" si="5"/>
        <v>0.51162205246705783</v>
      </c>
      <c r="P17" s="113">
        <v>441.47651300000001</v>
      </c>
      <c r="Q17" s="114">
        <v>525.096993</v>
      </c>
    </row>
    <row r="18" spans="2:17" x14ac:dyDescent="0.25">
      <c r="B18" s="16"/>
      <c r="C18" s="25">
        <v>2014</v>
      </c>
      <c r="D18" s="37">
        <v>65.537350000000004</v>
      </c>
      <c r="E18" s="37">
        <v>394.09085599999997</v>
      </c>
      <c r="F18" s="38">
        <f t="shared" si="1"/>
        <v>459.62820599999998</v>
      </c>
      <c r="G18" s="37">
        <v>56.774894000000003</v>
      </c>
      <c r="H18" s="37">
        <v>305.18021399999998</v>
      </c>
      <c r="I18" s="38">
        <f t="shared" si="2"/>
        <v>361.955108</v>
      </c>
      <c r="J18" s="26">
        <f t="shared" si="3"/>
        <v>0.86629828639699347</v>
      </c>
      <c r="K18" s="26">
        <f t="shared" si="0"/>
        <v>0.77439049740347188</v>
      </c>
      <c r="L18" s="39">
        <f t="shared" si="0"/>
        <v>0.78749542189758481</v>
      </c>
      <c r="M18" s="41">
        <f t="shared" si="4"/>
        <v>0.1093108357793688</v>
      </c>
      <c r="N18" s="31">
        <f t="shared" si="4"/>
        <v>0.68612658613855615</v>
      </c>
      <c r="O18" s="32">
        <f t="shared" si="5"/>
        <v>0.37540337726739598</v>
      </c>
      <c r="P18" s="113">
        <v>519.38944200000003</v>
      </c>
      <c r="Q18" s="114">
        <v>444.78704099999999</v>
      </c>
    </row>
    <row r="19" spans="2:17" x14ac:dyDescent="0.25">
      <c r="B19" s="16"/>
      <c r="C19" s="25">
        <v>2015</v>
      </c>
      <c r="D19" s="37">
        <v>70.266270000000006</v>
      </c>
      <c r="E19" s="37">
        <v>313.29642699999999</v>
      </c>
      <c r="F19" s="38">
        <f t="shared" si="1"/>
        <v>383.56269700000001</v>
      </c>
      <c r="G19" s="37">
        <v>48.004865000000002</v>
      </c>
      <c r="H19" s="37">
        <v>185.66463899999999</v>
      </c>
      <c r="I19" s="38">
        <f t="shared" si="2"/>
        <v>233.66950399999999</v>
      </c>
      <c r="J19" s="26">
        <f t="shared" si="3"/>
        <v>0.68318504739187091</v>
      </c>
      <c r="K19" s="26">
        <f t="shared" si="0"/>
        <v>0.59261652224332584</v>
      </c>
      <c r="L19" s="39">
        <f t="shared" si="0"/>
        <v>0.60920810555255844</v>
      </c>
      <c r="M19" s="41">
        <f t="shared" si="4"/>
        <v>0.12957841745094964</v>
      </c>
      <c r="N19" s="31">
        <f t="shared" si="4"/>
        <v>0.53076921717916203</v>
      </c>
      <c r="O19" s="32">
        <f t="shared" si="5"/>
        <v>0.32441816927979689</v>
      </c>
      <c r="P19" s="113">
        <v>370.469604</v>
      </c>
      <c r="Q19" s="114">
        <v>349.802952</v>
      </c>
    </row>
    <row r="20" spans="2:17" ht="15" customHeight="1" x14ac:dyDescent="0.25">
      <c r="B20" s="16"/>
      <c r="C20" s="25">
        <v>2016</v>
      </c>
      <c r="D20" s="37">
        <v>71.125337999999999</v>
      </c>
      <c r="E20" s="37">
        <v>312.899495</v>
      </c>
      <c r="F20" s="38">
        <f t="shared" si="1"/>
        <v>384.024833</v>
      </c>
      <c r="G20" s="37">
        <v>49.362281000000003</v>
      </c>
      <c r="H20" s="37">
        <v>233.54752199999999</v>
      </c>
      <c r="I20" s="38">
        <f t="shared" si="2"/>
        <v>282.90980300000001</v>
      </c>
      <c r="J20" s="26">
        <f t="shared" si="3"/>
        <v>0.69401822737207941</v>
      </c>
      <c r="K20" s="26">
        <f t="shared" si="0"/>
        <v>0.74639788728326317</v>
      </c>
      <c r="L20" s="39">
        <f t="shared" si="0"/>
        <v>0.73669663701149246</v>
      </c>
      <c r="M20" s="41">
        <f t="shared" si="4"/>
        <v>0.10857273343270946</v>
      </c>
      <c r="N20" s="31">
        <f t="shared" si="4"/>
        <v>0.57851880912917275</v>
      </c>
      <c r="O20" s="32">
        <f t="shared" si="5"/>
        <v>0.32959870436803917</v>
      </c>
      <c r="P20" s="113">
        <v>454.64712400000002</v>
      </c>
      <c r="Q20" s="114">
        <v>403.69909899999999</v>
      </c>
    </row>
    <row r="21" spans="2:17" x14ac:dyDescent="0.25">
      <c r="B21" s="16"/>
      <c r="C21" s="25" t="s">
        <v>12</v>
      </c>
      <c r="D21" s="37">
        <v>43.056001000000002</v>
      </c>
      <c r="E21" s="37">
        <v>173.54416900000001</v>
      </c>
      <c r="F21" s="38">
        <f t="shared" si="1"/>
        <v>216.60017000000002</v>
      </c>
      <c r="G21" s="37">
        <v>12.325199</v>
      </c>
      <c r="H21" s="37">
        <v>46.395164000000001</v>
      </c>
      <c r="I21" s="38">
        <f t="shared" si="2"/>
        <v>58.720362999999999</v>
      </c>
      <c r="J21" s="26">
        <f>+G21/D21</f>
        <v>0.28625972486390455</v>
      </c>
      <c r="K21" s="26">
        <f t="shared" si="0"/>
        <v>0.26733922705291241</v>
      </c>
      <c r="L21" s="39">
        <f t="shared" si="0"/>
        <v>0.27110026275602644</v>
      </c>
      <c r="M21" s="41">
        <f t="shared" si="4"/>
        <v>5.9802366099545277E-2</v>
      </c>
      <c r="N21" s="31">
        <f t="shared" si="4"/>
        <v>0.44171047093462551</v>
      </c>
      <c r="O21" s="32">
        <f t="shared" si="5"/>
        <v>0.18873008479633357</v>
      </c>
      <c r="P21" s="113">
        <v>206.09885199999999</v>
      </c>
      <c r="Q21" s="114">
        <v>105.035237</v>
      </c>
    </row>
    <row r="22" spans="2:17" x14ac:dyDescent="0.25">
      <c r="B22" s="16"/>
      <c r="C22" s="27" t="s">
        <v>72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15">
        <f>SUM(P13:P21)</f>
        <v>3267.3455240000003</v>
      </c>
      <c r="Q22" s="115">
        <f>SUM(Q13:Q21)</f>
        <v>3614.1638040000003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3"/>
      <c r="Q24" s="102"/>
    </row>
    <row r="25" spans="2:17" x14ac:dyDescent="0.25">
      <c r="P25" s="102"/>
      <c r="Q25" s="102"/>
    </row>
    <row r="26" spans="2:17" ht="15" customHeight="1" x14ac:dyDescent="0.25">
      <c r="P26" s="102"/>
      <c r="Q26" s="102"/>
    </row>
    <row r="27" spans="2:17" x14ac:dyDescent="0.25">
      <c r="B27" s="13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2:17" ht="15" customHeight="1" x14ac:dyDescent="0.25">
      <c r="B28" s="16"/>
      <c r="C28" s="139" t="s">
        <v>42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108.44257775</v>
      </c>
      <c r="I32" s="46">
        <v>342.42632577000001</v>
      </c>
      <c r="J32" s="46">
        <f>+I32+H32</f>
        <v>450.86890352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121.41437203</v>
      </c>
      <c r="I33" s="46">
        <v>275.01534642000001</v>
      </c>
      <c r="J33" s="46">
        <f t="shared" ref="J33:J40" si="6">+I33+H33</f>
        <v>396.42971845</v>
      </c>
      <c r="K33" s="44">
        <f>+J33/J32-1</f>
        <v>-0.120742824898735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133.01943656999998</v>
      </c>
      <c r="I34" s="46">
        <v>389.05327686000004</v>
      </c>
      <c r="J34" s="46">
        <f t="shared" si="6"/>
        <v>522.07271343000002</v>
      </c>
      <c r="K34" s="44">
        <f t="shared" ref="K34:K40" si="7">+J34/J33-1</f>
        <v>0.31693636761454558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105.74975154000001</v>
      </c>
      <c r="I35" s="46">
        <v>335.28333658999998</v>
      </c>
      <c r="J35" s="46">
        <f t="shared" si="6"/>
        <v>441.03308813000001</v>
      </c>
      <c r="K35" s="44">
        <f t="shared" si="7"/>
        <v>-0.15522670159789131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85.790671660000001</v>
      </c>
      <c r="I36" s="46">
        <v>282.75611535000002</v>
      </c>
      <c r="J36" s="46">
        <f t="shared" si="6"/>
        <v>368.54678701</v>
      </c>
      <c r="K36" s="44">
        <f t="shared" si="7"/>
        <v>-0.16435569817980134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72.422245569999987</v>
      </c>
      <c r="I37" s="46">
        <v>243.10406596000001</v>
      </c>
      <c r="J37" s="46">
        <f t="shared" si="6"/>
        <v>315.52631152999999</v>
      </c>
      <c r="K37" s="44">
        <f t="shared" si="7"/>
        <v>-0.14386362152320531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70.450394779999996</v>
      </c>
      <c r="I38" s="46">
        <v>225.58641763</v>
      </c>
      <c r="J38" s="46">
        <f t="shared" si="6"/>
        <v>296.03681240999998</v>
      </c>
      <c r="K38" s="44">
        <f t="shared" si="7"/>
        <v>-6.1768221564454051E-2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59.34969238</v>
      </c>
      <c r="I39" s="46">
        <v>184.10599522000001</v>
      </c>
      <c r="J39" s="46">
        <f t="shared" si="6"/>
        <v>243.4556876</v>
      </c>
      <c r="K39" s="44">
        <f t="shared" si="7"/>
        <v>-0.17761684562789126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3.0713415099999999</v>
      </c>
      <c r="I40" s="46">
        <v>20.48079693</v>
      </c>
      <c r="J40" s="46">
        <f t="shared" si="6"/>
        <v>23.55213844</v>
      </c>
      <c r="K40" s="44">
        <f t="shared" si="7"/>
        <v>-0.90325903382180828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72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40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62</v>
      </c>
      <c r="E44" s="145"/>
      <c r="F44" s="145"/>
      <c r="G44" s="145"/>
      <c r="H44" s="145"/>
      <c r="I44" s="21"/>
      <c r="J44" s="145" t="s">
        <v>63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29</v>
      </c>
      <c r="E45" s="30">
        <v>2016</v>
      </c>
      <c r="F45" s="30" t="s">
        <v>30</v>
      </c>
      <c r="G45" s="30" t="s">
        <v>12</v>
      </c>
      <c r="H45" s="30" t="s">
        <v>30</v>
      </c>
      <c r="I45" s="21"/>
      <c r="J45" s="30" t="s">
        <v>29</v>
      </c>
      <c r="K45" s="30">
        <v>2016</v>
      </c>
      <c r="L45" s="30" t="s">
        <v>30</v>
      </c>
      <c r="M45" s="30" t="s">
        <v>12</v>
      </c>
      <c r="N45" s="30" t="s">
        <v>30</v>
      </c>
      <c r="O45" s="12"/>
      <c r="P45" s="17"/>
    </row>
    <row r="46" spans="2:17" x14ac:dyDescent="0.25">
      <c r="B46" s="16"/>
      <c r="C46" s="12"/>
      <c r="D46" s="43" t="s">
        <v>31</v>
      </c>
      <c r="E46" s="52">
        <f>+E57</f>
        <v>48.121665610000001</v>
      </c>
      <c r="F46" s="44">
        <f>+E46/E48</f>
        <v>0.81081575456010813</v>
      </c>
      <c r="G46" s="52">
        <f>+G57</f>
        <v>0.38603675999999998</v>
      </c>
      <c r="H46" s="44">
        <f>+G46/G48</f>
        <v>0.12568994973144487</v>
      </c>
      <c r="I46" s="21"/>
      <c r="J46" s="43" t="s">
        <v>31</v>
      </c>
      <c r="K46" s="52">
        <f>+K57</f>
        <v>144.00555492000001</v>
      </c>
      <c r="L46" s="44">
        <f>+K46/K48</f>
        <v>0.7821882972790678</v>
      </c>
      <c r="M46" s="52">
        <f>+M57</f>
        <v>1.15811021</v>
      </c>
      <c r="N46" s="44">
        <f>+M46/M48</f>
        <v>5.6546149740082402E-2</v>
      </c>
      <c r="O46" s="12"/>
      <c r="P46" s="17"/>
    </row>
    <row r="47" spans="2:17" x14ac:dyDescent="0.25">
      <c r="B47" s="16"/>
      <c r="C47" s="12"/>
      <c r="D47" s="43" t="s">
        <v>3</v>
      </c>
      <c r="E47" s="52">
        <v>11.22802677</v>
      </c>
      <c r="F47" s="44">
        <f>+E47/E48</f>
        <v>0.18918424543989185</v>
      </c>
      <c r="G47" s="52">
        <v>2.6853047499999998</v>
      </c>
      <c r="H47" s="44">
        <f>+G47/G48</f>
        <v>0.87431005026855513</v>
      </c>
      <c r="I47" s="21"/>
      <c r="J47" s="43" t="s">
        <v>3</v>
      </c>
      <c r="K47" s="52">
        <v>40.100440300000002</v>
      </c>
      <c r="L47" s="44">
        <f>+K47/K48</f>
        <v>0.21781170272093217</v>
      </c>
      <c r="M47" s="52">
        <v>19.32268672</v>
      </c>
      <c r="N47" s="44">
        <f>+M47/M48</f>
        <v>0.94345385025991757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59.34969238</v>
      </c>
      <c r="F48" s="48">
        <f>SUM(F46:F47)</f>
        <v>1</v>
      </c>
      <c r="G48" s="53">
        <f>SUM(G46:G47)</f>
        <v>3.0713415099999999</v>
      </c>
      <c r="H48" s="48">
        <f>SUM(H46:H47)</f>
        <v>1</v>
      </c>
      <c r="I48" s="21"/>
      <c r="J48" s="47" t="s">
        <v>1</v>
      </c>
      <c r="K48" s="53">
        <f>SUM(K46:K47)</f>
        <v>184.10599522000001</v>
      </c>
      <c r="L48" s="48">
        <f>SUM(L46:L47)</f>
        <v>1</v>
      </c>
      <c r="M48" s="53">
        <f>SUM(M46:M47)</f>
        <v>20.48079693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32</v>
      </c>
      <c r="E50" s="30">
        <v>2016</v>
      </c>
      <c r="F50" s="30" t="s">
        <v>30</v>
      </c>
      <c r="G50" s="30" t="s">
        <v>12</v>
      </c>
      <c r="H50" s="30" t="s">
        <v>30</v>
      </c>
      <c r="I50" s="21"/>
      <c r="J50" s="30" t="s">
        <v>32</v>
      </c>
      <c r="K50" s="30">
        <v>2016</v>
      </c>
      <c r="L50" s="30" t="s">
        <v>30</v>
      </c>
      <c r="M50" s="30" t="s">
        <v>12</v>
      </c>
      <c r="N50" s="30" t="s">
        <v>30</v>
      </c>
      <c r="O50" s="12"/>
      <c r="P50" s="17"/>
    </row>
    <row r="51" spans="2:16" x14ac:dyDescent="0.25">
      <c r="B51" s="16"/>
      <c r="C51" s="12"/>
      <c r="D51" s="50" t="s">
        <v>33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33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34</v>
      </c>
      <c r="E52" s="52"/>
      <c r="F52" s="44">
        <f>+E52/E57</f>
        <v>0</v>
      </c>
      <c r="G52" s="52"/>
      <c r="H52" s="44">
        <f>+G52/G57</f>
        <v>0</v>
      </c>
      <c r="I52" s="21"/>
      <c r="J52" s="50" t="s">
        <v>34</v>
      </c>
      <c r="K52" s="52"/>
      <c r="L52" s="44">
        <f>+K52/K57</f>
        <v>0</v>
      </c>
      <c r="M52" s="52"/>
      <c r="N52" s="44">
        <f>+M52/M57</f>
        <v>0</v>
      </c>
      <c r="O52" s="12"/>
      <c r="P52" s="17"/>
    </row>
    <row r="53" spans="2:16" x14ac:dyDescent="0.25">
      <c r="B53" s="16"/>
      <c r="C53" s="12"/>
      <c r="D53" s="50" t="s">
        <v>35</v>
      </c>
      <c r="E53" s="52">
        <v>47.438681639999999</v>
      </c>
      <c r="F53" s="44">
        <f>+E53/E57</f>
        <v>0.9858071419319685</v>
      </c>
      <c r="G53" s="52"/>
      <c r="H53" s="44">
        <f>+G53/G57</f>
        <v>0</v>
      </c>
      <c r="I53" s="21"/>
      <c r="J53" s="50" t="s">
        <v>35</v>
      </c>
      <c r="K53" s="52">
        <v>141.9566031</v>
      </c>
      <c r="L53" s="44">
        <f>+K53/K57</f>
        <v>0.98577171678454856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36</v>
      </c>
      <c r="E54" s="52">
        <v>0.68298397</v>
      </c>
      <c r="F54" s="44">
        <f>+E54/E57</f>
        <v>1.4192858068031448E-2</v>
      </c>
      <c r="G54" s="52">
        <v>0.38603675999999998</v>
      </c>
      <c r="H54" s="44">
        <f>+G54/G57</f>
        <v>1</v>
      </c>
      <c r="I54" s="21"/>
      <c r="J54" s="50" t="s">
        <v>36</v>
      </c>
      <c r="K54" s="52">
        <v>2.0489518200000001</v>
      </c>
      <c r="L54" s="44">
        <f>+K54/K57</f>
        <v>1.4228283215451394E-2</v>
      </c>
      <c r="M54" s="52">
        <v>1.15811021</v>
      </c>
      <c r="N54" s="44">
        <f>+M54/M57</f>
        <v>1</v>
      </c>
      <c r="O54" s="12"/>
      <c r="P54" s="17"/>
    </row>
    <row r="55" spans="2:16" x14ac:dyDescent="0.25">
      <c r="B55" s="16"/>
      <c r="C55" s="12"/>
      <c r="D55" s="43" t="s">
        <v>37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37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38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38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48.121665610000001</v>
      </c>
      <c r="F57" s="48">
        <f>SUM(F51:F56)</f>
        <v>1</v>
      </c>
      <c r="G57" s="53">
        <f>SUM(G51:G56)</f>
        <v>0.38603675999999998</v>
      </c>
      <c r="H57" s="48">
        <f>SUM(H51:H56)</f>
        <v>1</v>
      </c>
      <c r="I57" s="21"/>
      <c r="J57" s="47" t="s">
        <v>1</v>
      </c>
      <c r="K57" s="53">
        <f>SUM(K51:K56)</f>
        <v>144.00555492000001</v>
      </c>
      <c r="L57" s="48">
        <f>SUM(L51:L56)</f>
        <v>1</v>
      </c>
      <c r="M57" s="53">
        <f>SUM(M51:M56)</f>
        <v>1.15811021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40</v>
      </c>
      <c r="E58" s="135"/>
      <c r="F58" s="135"/>
      <c r="G58" s="135"/>
      <c r="H58" s="135"/>
      <c r="I58" s="12"/>
      <c r="J58" s="135" t="s">
        <v>40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G34:H46">
    <sortCondition descending="1" ref="G34:G46"/>
  </sortState>
  <mergeCells count="16">
    <mergeCell ref="C23:O23"/>
    <mergeCell ref="G42:K42"/>
    <mergeCell ref="C28:O29"/>
    <mergeCell ref="J58:N58"/>
    <mergeCell ref="D58:H58"/>
    <mergeCell ref="D44:H44"/>
    <mergeCell ref="J44:N44"/>
    <mergeCell ref="B1:P2"/>
    <mergeCell ref="C11:C12"/>
    <mergeCell ref="D11:F11"/>
    <mergeCell ref="G11:I11"/>
    <mergeCell ref="J11:J12"/>
    <mergeCell ref="K11:K12"/>
    <mergeCell ref="L11:L12"/>
    <mergeCell ref="M11:O11"/>
    <mergeCell ref="C8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1" sqref="A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1:17" ht="15" customHeight="1" x14ac:dyDescent="0.25">
      <c r="B1" s="148" t="s">
        <v>103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1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1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7" s="102" customFormat="1" x14ac:dyDescent="0.25">
      <c r="A8" s="1"/>
      <c r="B8" s="16"/>
      <c r="C8" s="139" t="s">
        <v>41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01"/>
    </row>
    <row r="9" spans="1:17" s="102" customFormat="1" x14ac:dyDescent="0.25">
      <c r="A9" s="1"/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01"/>
    </row>
    <row r="10" spans="1:17" s="102" customFormat="1" x14ac:dyDescent="0.25">
      <c r="A10" s="1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1"/>
    </row>
    <row r="11" spans="1:17" s="102" customFormat="1" ht="15" customHeight="1" x14ac:dyDescent="0.25">
      <c r="A11" s="1"/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11" t="s">
        <v>15</v>
      </c>
      <c r="Q11" s="112"/>
    </row>
    <row r="12" spans="1:17" s="102" customFormat="1" x14ac:dyDescent="0.25">
      <c r="A12" s="1"/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11" t="s">
        <v>10</v>
      </c>
      <c r="Q12" s="112" t="s">
        <v>11</v>
      </c>
    </row>
    <row r="13" spans="1:17" s="102" customFormat="1" x14ac:dyDescent="0.25">
      <c r="A13" s="1"/>
      <c r="B13" s="16"/>
      <c r="C13" s="25">
        <v>2009</v>
      </c>
      <c r="D13" s="37">
        <v>130.07999100000001</v>
      </c>
      <c r="E13" s="37">
        <v>381.97900099999998</v>
      </c>
      <c r="F13" s="38">
        <f>+E13+D13</f>
        <v>512.05899199999999</v>
      </c>
      <c r="G13" s="37">
        <v>97.923788999999999</v>
      </c>
      <c r="H13" s="37">
        <v>228.37063000000001</v>
      </c>
      <c r="I13" s="38">
        <f>+H13+G13</f>
        <v>326.294419</v>
      </c>
      <c r="J13" s="26">
        <f>+G13/D13</f>
        <v>0.75279670798870213</v>
      </c>
      <c r="K13" s="26">
        <f t="shared" ref="K13:L21" si="0">+H13/E13</f>
        <v>0.59786173952530974</v>
      </c>
      <c r="L13" s="39">
        <f t="shared" si="0"/>
        <v>0.63722036737517151</v>
      </c>
      <c r="M13" s="41">
        <f>+G13/P13</f>
        <v>0.1133797529811521</v>
      </c>
      <c r="N13" s="31">
        <f>+H13/Q13</f>
        <v>0.32424739557378551</v>
      </c>
      <c r="O13" s="32">
        <f>+I13/SUM(P13:Q13)</f>
        <v>0.20809732160467162</v>
      </c>
      <c r="P13" s="113">
        <v>863.67968199999996</v>
      </c>
      <c r="Q13" s="114">
        <v>704.30983600000002</v>
      </c>
    </row>
    <row r="14" spans="1:17" s="102" customFormat="1" x14ac:dyDescent="0.25">
      <c r="A14" s="1"/>
      <c r="B14" s="16"/>
      <c r="C14" s="25">
        <v>2010</v>
      </c>
      <c r="D14" s="37">
        <v>220.71324100000001</v>
      </c>
      <c r="E14" s="37">
        <v>453.91572500000001</v>
      </c>
      <c r="F14" s="38">
        <f t="shared" ref="F14:F21" si="1">+E14+D14</f>
        <v>674.62896599999999</v>
      </c>
      <c r="G14" s="37">
        <v>108.765593</v>
      </c>
      <c r="H14" s="37">
        <v>381.68146200000001</v>
      </c>
      <c r="I14" s="38">
        <f t="shared" ref="I14:I21" si="2">+H14+G14</f>
        <v>490.44705499999998</v>
      </c>
      <c r="J14" s="26">
        <f t="shared" ref="J14:J20" si="3">+G14/D14</f>
        <v>0.49279142704446982</v>
      </c>
      <c r="K14" s="26">
        <f t="shared" si="0"/>
        <v>0.8408641538029995</v>
      </c>
      <c r="L14" s="39">
        <f t="shared" si="0"/>
        <v>0.72698784030568886</v>
      </c>
      <c r="M14" s="41">
        <f t="shared" ref="M14:N21" si="4">+G14/P14</f>
        <v>0.12526115380115177</v>
      </c>
      <c r="N14" s="31">
        <f t="shared" si="4"/>
        <v>0.48042460561520839</v>
      </c>
      <c r="O14" s="32">
        <f t="shared" ref="O14:O21" si="5">+I14/SUM(P14:Q14)</f>
        <v>0.29495650089877862</v>
      </c>
      <c r="P14" s="113">
        <v>868.31064300000003</v>
      </c>
      <c r="Q14" s="114">
        <v>794.46693100000005</v>
      </c>
    </row>
    <row r="15" spans="1:17" s="102" customFormat="1" x14ac:dyDescent="0.25">
      <c r="A15" s="1"/>
      <c r="B15" s="16"/>
      <c r="C15" s="25">
        <v>2011</v>
      </c>
      <c r="D15" s="37">
        <v>201.75294</v>
      </c>
      <c r="E15" s="37">
        <v>444.48174399999999</v>
      </c>
      <c r="F15" s="38">
        <f t="shared" si="1"/>
        <v>646.23468400000002</v>
      </c>
      <c r="G15" s="37">
        <v>65.818791000000004</v>
      </c>
      <c r="H15" s="37">
        <v>320.27290299999999</v>
      </c>
      <c r="I15" s="38">
        <f t="shared" si="2"/>
        <v>386.09169399999996</v>
      </c>
      <c r="J15" s="26">
        <f t="shared" si="3"/>
        <v>0.32623460654402364</v>
      </c>
      <c r="K15" s="26">
        <f t="shared" si="0"/>
        <v>0.72055356001302939</v>
      </c>
      <c r="L15" s="39">
        <f t="shared" si="0"/>
        <v>0.59744811530419184</v>
      </c>
      <c r="M15" s="41">
        <f t="shared" si="4"/>
        <v>7.3931108559466288E-2</v>
      </c>
      <c r="N15" s="31">
        <f t="shared" si="4"/>
        <v>0.4285373753083549</v>
      </c>
      <c r="O15" s="32">
        <f t="shared" si="5"/>
        <v>0.23576178516846058</v>
      </c>
      <c r="P15" s="113">
        <v>890.27193399999999</v>
      </c>
      <c r="Q15" s="114">
        <v>747.36282400000005</v>
      </c>
    </row>
    <row r="16" spans="1:17" s="102" customFormat="1" x14ac:dyDescent="0.25">
      <c r="A16" s="1"/>
      <c r="B16" s="16"/>
      <c r="C16" s="25">
        <v>2012</v>
      </c>
      <c r="D16" s="37">
        <v>226.89339699999999</v>
      </c>
      <c r="E16" s="37">
        <v>579.05969300000004</v>
      </c>
      <c r="F16" s="38">
        <f t="shared" si="1"/>
        <v>805.95308999999997</v>
      </c>
      <c r="G16" s="37">
        <v>91.444676999999999</v>
      </c>
      <c r="H16" s="37">
        <v>427.17081000000002</v>
      </c>
      <c r="I16" s="38">
        <f t="shared" si="2"/>
        <v>518.61548700000003</v>
      </c>
      <c r="J16" s="26">
        <f t="shared" si="3"/>
        <v>0.40302925606953649</v>
      </c>
      <c r="K16" s="26">
        <f t="shared" si="0"/>
        <v>0.73769736551150344</v>
      </c>
      <c r="L16" s="39">
        <f t="shared" si="0"/>
        <v>0.6434809834899945</v>
      </c>
      <c r="M16" s="41">
        <f t="shared" si="4"/>
        <v>8.7667751773794905E-2</v>
      </c>
      <c r="N16" s="31">
        <f t="shared" si="4"/>
        <v>0.42794275796750175</v>
      </c>
      <c r="O16" s="32">
        <f t="shared" si="5"/>
        <v>0.25406406371400181</v>
      </c>
      <c r="P16" s="113">
        <v>1043.0822639999999</v>
      </c>
      <c r="Q16" s="114">
        <v>998.19614200000001</v>
      </c>
    </row>
    <row r="17" spans="1:17" s="102" customFormat="1" x14ac:dyDescent="0.25">
      <c r="A17" s="1"/>
      <c r="B17" s="16"/>
      <c r="C17" s="25">
        <v>2013</v>
      </c>
      <c r="D17" s="37">
        <v>123.562878</v>
      </c>
      <c r="E17" s="37">
        <v>520.74342100000001</v>
      </c>
      <c r="F17" s="38">
        <f t="shared" si="1"/>
        <v>644.30629899999997</v>
      </c>
      <c r="G17" s="37">
        <v>110.583854</v>
      </c>
      <c r="H17" s="37">
        <v>294.372409</v>
      </c>
      <c r="I17" s="38">
        <f t="shared" si="2"/>
        <v>404.95626300000004</v>
      </c>
      <c r="J17" s="26">
        <f t="shared" si="3"/>
        <v>0.89496016756747931</v>
      </c>
      <c r="K17" s="26">
        <f t="shared" si="0"/>
        <v>0.5652926126934209</v>
      </c>
      <c r="L17" s="39">
        <f t="shared" si="0"/>
        <v>0.6285151388842779</v>
      </c>
      <c r="M17" s="41">
        <f t="shared" si="4"/>
        <v>8.7037207202976238E-2</v>
      </c>
      <c r="N17" s="31">
        <f t="shared" si="4"/>
        <v>0.29314660678987015</v>
      </c>
      <c r="O17" s="32">
        <f t="shared" si="5"/>
        <v>0.17802490270804885</v>
      </c>
      <c r="P17" s="113">
        <v>1270.5354130000001</v>
      </c>
      <c r="Q17" s="114">
        <v>1004.1815329999999</v>
      </c>
    </row>
    <row r="18" spans="1:17" s="102" customFormat="1" x14ac:dyDescent="0.25">
      <c r="A18" s="1"/>
      <c r="B18" s="16"/>
      <c r="C18" s="25">
        <v>2014</v>
      </c>
      <c r="D18" s="37">
        <v>71.172404</v>
      </c>
      <c r="E18" s="37">
        <v>576.95435299999997</v>
      </c>
      <c r="F18" s="38">
        <f t="shared" si="1"/>
        <v>648.126757</v>
      </c>
      <c r="G18" s="37">
        <v>45.084527999999999</v>
      </c>
      <c r="H18" s="37">
        <v>390.93484799999999</v>
      </c>
      <c r="I18" s="38">
        <f t="shared" si="2"/>
        <v>436.01937599999997</v>
      </c>
      <c r="J18" s="26">
        <f t="shared" si="3"/>
        <v>0.63345518018472435</v>
      </c>
      <c r="K18" s="26">
        <f t="shared" si="0"/>
        <v>0.67758367012441967</v>
      </c>
      <c r="L18" s="39">
        <f t="shared" si="0"/>
        <v>0.67273781137846156</v>
      </c>
      <c r="M18" s="41">
        <f t="shared" si="4"/>
        <v>3.4554523493152543E-2</v>
      </c>
      <c r="N18" s="31">
        <f t="shared" si="4"/>
        <v>0.35514778836385713</v>
      </c>
      <c r="O18" s="32">
        <f t="shared" si="5"/>
        <v>0.1812591588942164</v>
      </c>
      <c r="P18" s="113">
        <v>1304.7359200000001</v>
      </c>
      <c r="Q18" s="114">
        <v>1100.7666690000001</v>
      </c>
    </row>
    <row r="19" spans="1:17" s="102" customFormat="1" x14ac:dyDescent="0.25">
      <c r="A19" s="1"/>
      <c r="B19" s="16"/>
      <c r="C19" s="25">
        <v>2015</v>
      </c>
      <c r="D19" s="37">
        <v>54.214660000000002</v>
      </c>
      <c r="E19" s="37">
        <v>441.67119400000001</v>
      </c>
      <c r="F19" s="38">
        <f t="shared" si="1"/>
        <v>495.88585399999999</v>
      </c>
      <c r="G19" s="37">
        <v>20.124396000000001</v>
      </c>
      <c r="H19" s="37">
        <v>284.72268700000001</v>
      </c>
      <c r="I19" s="38">
        <f t="shared" si="2"/>
        <v>304.847083</v>
      </c>
      <c r="J19" s="26">
        <f t="shared" si="3"/>
        <v>0.37119841754979188</v>
      </c>
      <c r="K19" s="26">
        <f t="shared" si="0"/>
        <v>0.6446485323650063</v>
      </c>
      <c r="L19" s="39">
        <f t="shared" si="0"/>
        <v>0.61475252931897506</v>
      </c>
      <c r="M19" s="41">
        <f t="shared" si="4"/>
        <v>1.5367827978906059E-2</v>
      </c>
      <c r="N19" s="31">
        <f t="shared" si="4"/>
        <v>0.31241259337016808</v>
      </c>
      <c r="O19" s="32">
        <f t="shared" si="5"/>
        <v>0.13726396092944987</v>
      </c>
      <c r="P19" s="113">
        <v>1309.5146580000001</v>
      </c>
      <c r="Q19" s="114">
        <v>911.36750900000004</v>
      </c>
    </row>
    <row r="20" spans="1:17" s="102" customFormat="1" ht="15" customHeight="1" x14ac:dyDescent="0.25">
      <c r="A20" s="1"/>
      <c r="B20" s="16"/>
      <c r="C20" s="25">
        <v>2016</v>
      </c>
      <c r="D20" s="37">
        <v>53.549377</v>
      </c>
      <c r="E20" s="37">
        <v>331.59876300000002</v>
      </c>
      <c r="F20" s="38">
        <f t="shared" si="1"/>
        <v>385.14814000000001</v>
      </c>
      <c r="G20" s="37">
        <v>40.215009999999999</v>
      </c>
      <c r="H20" s="37">
        <v>242.91646900000001</v>
      </c>
      <c r="I20" s="38">
        <f t="shared" si="2"/>
        <v>283.13147900000001</v>
      </c>
      <c r="J20" s="26">
        <f t="shared" si="3"/>
        <v>0.75098931589811024</v>
      </c>
      <c r="K20" s="26">
        <f t="shared" si="0"/>
        <v>0.73256144504978138</v>
      </c>
      <c r="L20" s="39">
        <f t="shared" si="0"/>
        <v>0.73512357868325684</v>
      </c>
      <c r="M20" s="41">
        <f t="shared" si="4"/>
        <v>2.8843908470686217E-2</v>
      </c>
      <c r="N20" s="31">
        <f t="shared" si="4"/>
        <v>0.23026525995613795</v>
      </c>
      <c r="O20" s="32">
        <f t="shared" si="5"/>
        <v>0.1156029963472147</v>
      </c>
      <c r="P20" s="113">
        <v>1394.228873</v>
      </c>
      <c r="Q20" s="114">
        <v>1054.9418920000001</v>
      </c>
    </row>
    <row r="21" spans="1:17" s="102" customFormat="1" x14ac:dyDescent="0.25">
      <c r="A21" s="1"/>
      <c r="B21" s="16"/>
      <c r="C21" s="25" t="s">
        <v>12</v>
      </c>
      <c r="D21" s="37">
        <v>53.086832000000001</v>
      </c>
      <c r="E21" s="37">
        <v>185.572935</v>
      </c>
      <c r="F21" s="38">
        <f t="shared" si="1"/>
        <v>238.65976699999999</v>
      </c>
      <c r="G21" s="37">
        <v>9.936655</v>
      </c>
      <c r="H21" s="37">
        <v>49.239386000000003</v>
      </c>
      <c r="I21" s="38">
        <f t="shared" si="2"/>
        <v>59.176041000000005</v>
      </c>
      <c r="J21" s="26">
        <f>+G21/D21</f>
        <v>0.18717739645869241</v>
      </c>
      <c r="K21" s="26">
        <f t="shared" si="0"/>
        <v>0.26533710856057757</v>
      </c>
      <c r="L21" s="39">
        <f t="shared" si="0"/>
        <v>0.24795147394910516</v>
      </c>
      <c r="M21" s="41">
        <f t="shared" si="4"/>
        <v>1.9290738007199906E-2</v>
      </c>
      <c r="N21" s="31">
        <f t="shared" si="4"/>
        <v>0.15284522339295514</v>
      </c>
      <c r="O21" s="32">
        <f t="shared" si="5"/>
        <v>7.0678911586124771E-2</v>
      </c>
      <c r="P21" s="113">
        <v>515.099785</v>
      </c>
      <c r="Q21" s="114">
        <v>322.15194500000001</v>
      </c>
    </row>
    <row r="22" spans="1:17" s="102" customFormat="1" x14ac:dyDescent="0.25">
      <c r="A22" s="1"/>
      <c r="B22" s="16"/>
      <c r="C22" s="27" t="s">
        <v>72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15">
        <f>SUM(P13:P21)</f>
        <v>9459.4591720000008</v>
      </c>
      <c r="Q22" s="115">
        <f>SUM(Q13:Q21)</f>
        <v>7637.7452809999986</v>
      </c>
    </row>
    <row r="23" spans="1:17" s="102" customFormat="1" x14ac:dyDescent="0.25">
      <c r="A23" s="1"/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01"/>
    </row>
    <row r="24" spans="1:17" s="102" customFormat="1" x14ac:dyDescent="0.25">
      <c r="A24" s="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3"/>
    </row>
    <row r="25" spans="1:17" s="10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s="102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5">
      <c r="B27" s="13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1:17" ht="15" customHeight="1" x14ac:dyDescent="0.25">
      <c r="B28" s="16"/>
      <c r="C28" s="139" t="s">
        <v>42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1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1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1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1:17" x14ac:dyDescent="0.25">
      <c r="B32" s="16"/>
      <c r="C32" s="12"/>
      <c r="D32" s="12"/>
      <c r="E32" s="12"/>
      <c r="F32" s="12"/>
      <c r="G32" s="42">
        <v>2009</v>
      </c>
      <c r="H32" s="46">
        <v>77.468082620000004</v>
      </c>
      <c r="I32" s="46">
        <v>247.85866865</v>
      </c>
      <c r="J32" s="46">
        <f>+I32+H32</f>
        <v>325.32675126999999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122.22328272</v>
      </c>
      <c r="I33" s="46">
        <v>315.40676581999998</v>
      </c>
      <c r="J33" s="46">
        <f t="shared" ref="J33:J40" si="6">+I33+H33</f>
        <v>437.63004853999996</v>
      </c>
      <c r="K33" s="44">
        <f>+J33/J32-1</f>
        <v>0.34520154531280944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89.499007169999999</v>
      </c>
      <c r="I34" s="46">
        <v>377.79712041000005</v>
      </c>
      <c r="J34" s="46">
        <f t="shared" si="6"/>
        <v>467.29612758000007</v>
      </c>
      <c r="K34" s="44">
        <f t="shared" ref="K34:K40" si="7">+J34/J33-1</f>
        <v>6.7788030412835321E-2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89.141493389999994</v>
      </c>
      <c r="I35" s="46">
        <v>372.27736192999998</v>
      </c>
      <c r="J35" s="46">
        <f t="shared" si="6"/>
        <v>461.41885531999998</v>
      </c>
      <c r="K35" s="44">
        <f t="shared" si="7"/>
        <v>-1.2577190165124819E-2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72.35807487000001</v>
      </c>
      <c r="I36" s="46">
        <v>318.05863217000001</v>
      </c>
      <c r="J36" s="46">
        <f t="shared" si="6"/>
        <v>390.41670704000001</v>
      </c>
      <c r="K36" s="44">
        <f t="shared" si="7"/>
        <v>-0.15387786489730482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60.315634729999999</v>
      </c>
      <c r="I37" s="46">
        <v>448.64384942000004</v>
      </c>
      <c r="J37" s="46">
        <f t="shared" si="6"/>
        <v>508.95948415000004</v>
      </c>
      <c r="K37" s="44">
        <f t="shared" si="7"/>
        <v>0.30363141477409883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44.344535060000005</v>
      </c>
      <c r="I38" s="46">
        <v>279.80042019000001</v>
      </c>
      <c r="J38" s="46">
        <f t="shared" si="6"/>
        <v>324.14495525000001</v>
      </c>
      <c r="K38" s="44">
        <f t="shared" si="7"/>
        <v>-0.36312228115496059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31.022605039999998</v>
      </c>
      <c r="I39" s="46">
        <v>174.88913319999997</v>
      </c>
      <c r="J39" s="46">
        <f t="shared" si="6"/>
        <v>205.91173823999998</v>
      </c>
      <c r="K39" s="44">
        <f t="shared" si="7"/>
        <v>-0.36475414809035511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33.497228659999998</v>
      </c>
      <c r="I40" s="46">
        <v>54.934716049999999</v>
      </c>
      <c r="J40" s="46">
        <f t="shared" si="6"/>
        <v>88.431944709999996</v>
      </c>
      <c r="K40" s="44">
        <f t="shared" si="7"/>
        <v>-0.57053470838593801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72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40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62</v>
      </c>
      <c r="E44" s="145"/>
      <c r="F44" s="145"/>
      <c r="G44" s="145"/>
      <c r="H44" s="145"/>
      <c r="I44" s="21"/>
      <c r="J44" s="145" t="s">
        <v>63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29</v>
      </c>
      <c r="E45" s="30">
        <v>2016</v>
      </c>
      <c r="F45" s="30" t="s">
        <v>30</v>
      </c>
      <c r="G45" s="30" t="s">
        <v>12</v>
      </c>
      <c r="H45" s="30" t="s">
        <v>30</v>
      </c>
      <c r="I45" s="21"/>
      <c r="J45" s="30" t="s">
        <v>29</v>
      </c>
      <c r="K45" s="30">
        <v>2016</v>
      </c>
      <c r="L45" s="30" t="s">
        <v>30</v>
      </c>
      <c r="M45" s="30" t="s">
        <v>12</v>
      </c>
      <c r="N45" s="30" t="s">
        <v>30</v>
      </c>
      <c r="O45" s="12"/>
      <c r="P45" s="17"/>
    </row>
    <row r="46" spans="2:17" x14ac:dyDescent="0.25">
      <c r="B46" s="16"/>
      <c r="C46" s="12"/>
      <c r="D46" s="43" t="s">
        <v>31</v>
      </c>
      <c r="E46" s="52">
        <f>+E57</f>
        <v>23.645090150000001</v>
      </c>
      <c r="F46" s="44">
        <f>+E46/E48</f>
        <v>0.76218905922028268</v>
      </c>
      <c r="G46" s="52">
        <f>+G57</f>
        <v>0.87560512999999995</v>
      </c>
      <c r="H46" s="44">
        <f>+G46/G48</f>
        <v>2.6139629008939035E-2</v>
      </c>
      <c r="I46" s="21"/>
      <c r="J46" s="43" t="s">
        <v>31</v>
      </c>
      <c r="K46" s="52">
        <f>+K57</f>
        <v>71.272774900000002</v>
      </c>
      <c r="L46" s="44">
        <f>+K46/K48</f>
        <v>0.40753118044500664</v>
      </c>
      <c r="M46" s="52">
        <f>+M57</f>
        <v>2.64875309</v>
      </c>
      <c r="N46" s="44">
        <f>+M46/M48</f>
        <v>4.8216379012302184E-2</v>
      </c>
      <c r="O46" s="12"/>
      <c r="P46" s="17"/>
    </row>
    <row r="47" spans="2:17" x14ac:dyDescent="0.25">
      <c r="B47" s="16"/>
      <c r="C47" s="12"/>
      <c r="D47" s="43" t="s">
        <v>3</v>
      </c>
      <c r="E47" s="52">
        <v>7.3775148900000005</v>
      </c>
      <c r="F47" s="44">
        <f>+E47/E48</f>
        <v>0.23781094077971732</v>
      </c>
      <c r="G47" s="52">
        <v>32.621623530000001</v>
      </c>
      <c r="H47" s="44">
        <f>+G47/G48</f>
        <v>0.97386037099106104</v>
      </c>
      <c r="I47" s="21"/>
      <c r="J47" s="43" t="s">
        <v>3</v>
      </c>
      <c r="K47" s="52">
        <v>103.6163583</v>
      </c>
      <c r="L47" s="44">
        <f>+K47/K48</f>
        <v>0.59246881955499342</v>
      </c>
      <c r="M47" s="52">
        <v>52.285962960000006</v>
      </c>
      <c r="N47" s="44">
        <f>+M47/M48</f>
        <v>0.95178362098769786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31.022605040000002</v>
      </c>
      <c r="F48" s="48">
        <f>SUM(F46:F47)</f>
        <v>1</v>
      </c>
      <c r="G48" s="53">
        <f>SUM(G46:G47)</f>
        <v>33.497228659999998</v>
      </c>
      <c r="H48" s="48">
        <f>SUM(H46:H47)</f>
        <v>1</v>
      </c>
      <c r="I48" s="21"/>
      <c r="J48" s="47" t="s">
        <v>1</v>
      </c>
      <c r="K48" s="53">
        <f>SUM(K46:K47)</f>
        <v>174.8891332</v>
      </c>
      <c r="L48" s="48">
        <f>SUM(L46:L47)</f>
        <v>1</v>
      </c>
      <c r="M48" s="53">
        <f>SUM(M46:M47)</f>
        <v>54.934716050000006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32</v>
      </c>
      <c r="E50" s="30">
        <v>2016</v>
      </c>
      <c r="F50" s="30" t="s">
        <v>30</v>
      </c>
      <c r="G50" s="30" t="s">
        <v>12</v>
      </c>
      <c r="H50" s="30" t="s">
        <v>30</v>
      </c>
      <c r="I50" s="21"/>
      <c r="J50" s="30" t="s">
        <v>32</v>
      </c>
      <c r="K50" s="30">
        <v>2016</v>
      </c>
      <c r="L50" s="30" t="s">
        <v>30</v>
      </c>
      <c r="M50" s="30" t="s">
        <v>12</v>
      </c>
      <c r="N50" s="30" t="s">
        <v>30</v>
      </c>
      <c r="O50" s="12"/>
      <c r="P50" s="17"/>
    </row>
    <row r="51" spans="2:16" x14ac:dyDescent="0.25">
      <c r="B51" s="16"/>
      <c r="C51" s="12"/>
      <c r="D51" s="50" t="s">
        <v>33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33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34</v>
      </c>
      <c r="E52" s="52">
        <v>1.9412246799999999</v>
      </c>
      <c r="F52" s="44">
        <f>+E52/E57</f>
        <v>8.209842583323794E-2</v>
      </c>
      <c r="G52" s="52">
        <v>0.87560512999999995</v>
      </c>
      <c r="H52" s="44">
        <f>+G52/G57</f>
        <v>1</v>
      </c>
      <c r="I52" s="21"/>
      <c r="J52" s="50" t="s">
        <v>34</v>
      </c>
      <c r="K52" s="52">
        <v>5.8017366799999994</v>
      </c>
      <c r="L52" s="44">
        <f>+K52/K57</f>
        <v>8.1401863308117092E-2</v>
      </c>
      <c r="M52" s="52">
        <v>2.64875309</v>
      </c>
      <c r="N52" s="44">
        <f>+M52/M57</f>
        <v>1</v>
      </c>
      <c r="O52" s="12"/>
      <c r="P52" s="17"/>
    </row>
    <row r="53" spans="2:16" x14ac:dyDescent="0.25">
      <c r="B53" s="16"/>
      <c r="C53" s="12"/>
      <c r="D53" s="50" t="s">
        <v>35</v>
      </c>
      <c r="E53" s="52">
        <v>21.70386547</v>
      </c>
      <c r="F53" s="44">
        <f>+E53/E57</f>
        <v>0.91790157416676199</v>
      </c>
      <c r="G53" s="52"/>
      <c r="H53" s="44">
        <f>+G53/G57</f>
        <v>0</v>
      </c>
      <c r="I53" s="21"/>
      <c r="J53" s="50" t="s">
        <v>35</v>
      </c>
      <c r="K53" s="52">
        <v>65.471038219999997</v>
      </c>
      <c r="L53" s="44">
        <f>+K53/K57</f>
        <v>0.91859813669188284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36</v>
      </c>
      <c r="E54" s="52"/>
      <c r="F54" s="44">
        <f>+E54/E57</f>
        <v>0</v>
      </c>
      <c r="G54" s="52"/>
      <c r="H54" s="44">
        <f>+G54/G57</f>
        <v>0</v>
      </c>
      <c r="I54" s="21"/>
      <c r="J54" s="50" t="s">
        <v>36</v>
      </c>
      <c r="K54" s="52"/>
      <c r="L54" s="44">
        <f>+K54/K57</f>
        <v>0</v>
      </c>
      <c r="M54" s="52"/>
      <c r="N54" s="44">
        <f>+M54/M57</f>
        <v>0</v>
      </c>
      <c r="O54" s="12"/>
      <c r="P54" s="17"/>
    </row>
    <row r="55" spans="2:16" x14ac:dyDescent="0.25">
      <c r="B55" s="16"/>
      <c r="C55" s="12"/>
      <c r="D55" s="43" t="s">
        <v>37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37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38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38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23.645090150000001</v>
      </c>
      <c r="F57" s="48">
        <f>SUM(F51:F56)</f>
        <v>0.99999999999999989</v>
      </c>
      <c r="G57" s="53">
        <f>SUM(G51:G56)</f>
        <v>0.87560512999999995</v>
      </c>
      <c r="H57" s="48">
        <f>SUM(H51:H56)</f>
        <v>1</v>
      </c>
      <c r="I57" s="21"/>
      <c r="J57" s="47" t="s">
        <v>1</v>
      </c>
      <c r="K57" s="53">
        <f>SUM(K51:K56)</f>
        <v>71.272774900000002</v>
      </c>
      <c r="L57" s="48">
        <f>SUM(L51:L56)</f>
        <v>0.99999999999999989</v>
      </c>
      <c r="M57" s="53">
        <f>SUM(M51:M56)</f>
        <v>2.64875309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40</v>
      </c>
      <c r="E58" s="135"/>
      <c r="F58" s="135"/>
      <c r="G58" s="135"/>
      <c r="H58" s="135"/>
      <c r="I58" s="12"/>
      <c r="J58" s="135" t="s">
        <v>40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J58:N58"/>
    <mergeCell ref="D58:H58"/>
    <mergeCell ref="C8:O9"/>
    <mergeCell ref="D44:H44"/>
    <mergeCell ref="J44:N44"/>
    <mergeCell ref="C23:O23"/>
    <mergeCell ref="G42:K42"/>
    <mergeCell ref="C28:O29"/>
    <mergeCell ref="B1:P2"/>
    <mergeCell ref="C11:C12"/>
    <mergeCell ref="D11:F11"/>
    <mergeCell ref="G11:I11"/>
    <mergeCell ref="J11:J12"/>
    <mergeCell ref="K11:K12"/>
    <mergeCell ref="L11:L12"/>
    <mergeCell ref="M11:O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104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41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7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01"/>
      <c r="Q9" s="102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5"/>
      <c r="Q10" s="36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11" t="s">
        <v>15</v>
      </c>
      <c r="Q11" s="112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11" t="s">
        <v>10</v>
      </c>
      <c r="Q12" s="112" t="s">
        <v>11</v>
      </c>
    </row>
    <row r="13" spans="2:17" x14ac:dyDescent="0.25">
      <c r="B13" s="16"/>
      <c r="C13" s="25">
        <v>2009</v>
      </c>
      <c r="D13" s="37">
        <v>429.31780300000003</v>
      </c>
      <c r="E13" s="37">
        <v>1356.0642720000001</v>
      </c>
      <c r="F13" s="38">
        <f>+E13+D13</f>
        <v>1785.382075</v>
      </c>
      <c r="G13" s="37">
        <v>200.42565200000001</v>
      </c>
      <c r="H13" s="37">
        <v>500.25063499999999</v>
      </c>
      <c r="I13" s="38">
        <f>+H13+G13</f>
        <v>700.676287</v>
      </c>
      <c r="J13" s="26">
        <f>+G13/D13</f>
        <v>0.46684682209649714</v>
      </c>
      <c r="K13" s="26">
        <f t="shared" ref="K13:L21" si="0">+H13/E13</f>
        <v>0.36889891233709898</v>
      </c>
      <c r="L13" s="39">
        <f t="shared" si="0"/>
        <v>0.39245173165525371</v>
      </c>
      <c r="M13" s="41">
        <f>+G13/P13</f>
        <v>0.49228252842538267</v>
      </c>
      <c r="N13" s="31">
        <f>+H13/Q13</f>
        <v>0.7571420811583448</v>
      </c>
      <c r="O13" s="32">
        <f>+I13/SUM(P13:Q13)</f>
        <v>0.65615948837059068</v>
      </c>
      <c r="P13" s="113">
        <v>407.13541600000002</v>
      </c>
      <c r="Q13" s="114">
        <v>660.70906300000001</v>
      </c>
    </row>
    <row r="14" spans="2:17" x14ac:dyDescent="0.25">
      <c r="B14" s="16"/>
      <c r="C14" s="25">
        <v>2010</v>
      </c>
      <c r="D14" s="37">
        <v>226.90351899999999</v>
      </c>
      <c r="E14" s="37">
        <v>863.10520199999996</v>
      </c>
      <c r="F14" s="38">
        <f t="shared" ref="F14:F21" si="1">+E14+D14</f>
        <v>1090.0087209999999</v>
      </c>
      <c r="G14" s="37">
        <v>122.124816</v>
      </c>
      <c r="H14" s="37">
        <v>515.45571700000005</v>
      </c>
      <c r="I14" s="38">
        <f t="shared" ref="I14:I21" si="2">+H14+G14</f>
        <v>637.58053300000006</v>
      </c>
      <c r="J14" s="26">
        <f t="shared" ref="J14:J20" si="3">+G14/D14</f>
        <v>0.53822354337307565</v>
      </c>
      <c r="K14" s="26">
        <f t="shared" si="0"/>
        <v>0.59721076388553629</v>
      </c>
      <c r="L14" s="39">
        <f t="shared" si="0"/>
        <v>0.58493158881799456</v>
      </c>
      <c r="M14" s="41">
        <f t="shared" ref="M14:N21" si="4">+G14/P14</f>
        <v>0.35747492388297292</v>
      </c>
      <c r="N14" s="31">
        <f t="shared" si="4"/>
        <v>0.74699027883038671</v>
      </c>
      <c r="O14" s="32">
        <f t="shared" ref="O14:O21" si="5">+I14/SUM(P14:Q14)</f>
        <v>0.61800506976785108</v>
      </c>
      <c r="P14" s="113">
        <v>341.63184000000001</v>
      </c>
      <c r="Q14" s="114">
        <v>690.043407</v>
      </c>
    </row>
    <row r="15" spans="2:17" x14ac:dyDescent="0.25">
      <c r="B15" s="16"/>
      <c r="C15" s="25">
        <v>2011</v>
      </c>
      <c r="D15" s="37">
        <v>161.86836600000001</v>
      </c>
      <c r="E15" s="37">
        <v>682.70064500000001</v>
      </c>
      <c r="F15" s="38">
        <f t="shared" si="1"/>
        <v>844.56901100000005</v>
      </c>
      <c r="G15" s="37">
        <v>56.060898000000002</v>
      </c>
      <c r="H15" s="37">
        <v>346.19829900000002</v>
      </c>
      <c r="I15" s="38">
        <f t="shared" si="2"/>
        <v>402.25919700000003</v>
      </c>
      <c r="J15" s="26">
        <f t="shared" si="3"/>
        <v>0.34633634344588365</v>
      </c>
      <c r="K15" s="26">
        <f t="shared" si="0"/>
        <v>0.50710117462976767</v>
      </c>
      <c r="L15" s="39">
        <f t="shared" si="0"/>
        <v>0.47628931651625567</v>
      </c>
      <c r="M15" s="41">
        <f t="shared" si="4"/>
        <v>0.18342242685793708</v>
      </c>
      <c r="N15" s="31">
        <f t="shared" si="4"/>
        <v>0.67582846054129209</v>
      </c>
      <c r="O15" s="32">
        <f t="shared" si="5"/>
        <v>0.49182203748030573</v>
      </c>
      <c r="P15" s="113">
        <v>305.63818700000002</v>
      </c>
      <c r="Q15" s="114">
        <v>512.25765000000001</v>
      </c>
    </row>
    <row r="16" spans="2:17" x14ac:dyDescent="0.25">
      <c r="B16" s="16"/>
      <c r="C16" s="25">
        <v>2012</v>
      </c>
      <c r="D16" s="37">
        <v>244.38751400000001</v>
      </c>
      <c r="E16" s="37">
        <v>715.82574</v>
      </c>
      <c r="F16" s="38">
        <f t="shared" si="1"/>
        <v>960.21325400000001</v>
      </c>
      <c r="G16" s="37">
        <v>134.95985200000001</v>
      </c>
      <c r="H16" s="37">
        <v>370.371824</v>
      </c>
      <c r="I16" s="38">
        <f t="shared" si="2"/>
        <v>505.33167600000002</v>
      </c>
      <c r="J16" s="26">
        <f t="shared" si="3"/>
        <v>0.55223709996902703</v>
      </c>
      <c r="K16" s="26">
        <f t="shared" si="0"/>
        <v>0.51740500977235049</v>
      </c>
      <c r="L16" s="39">
        <f t="shared" si="0"/>
        <v>0.52627025704437946</v>
      </c>
      <c r="M16" s="41">
        <f t="shared" si="4"/>
        <v>0.30827322434764975</v>
      </c>
      <c r="N16" s="31">
        <f t="shared" si="4"/>
        <v>0.66905291292808677</v>
      </c>
      <c r="O16" s="32">
        <f t="shared" si="5"/>
        <v>0.50973103354969174</v>
      </c>
      <c r="P16" s="113">
        <v>437.79297500000001</v>
      </c>
      <c r="Q16" s="114">
        <v>553.57628199999999</v>
      </c>
    </row>
    <row r="17" spans="1:17" x14ac:dyDescent="0.25">
      <c r="B17" s="16"/>
      <c r="C17" s="25">
        <v>2013</v>
      </c>
      <c r="D17" s="37">
        <v>185.15040099999999</v>
      </c>
      <c r="E17" s="37">
        <v>661.11249199999997</v>
      </c>
      <c r="F17" s="38">
        <f t="shared" si="1"/>
        <v>846.26289299999996</v>
      </c>
      <c r="G17" s="37">
        <v>140.90070399999999</v>
      </c>
      <c r="H17" s="37">
        <v>401.23773299999999</v>
      </c>
      <c r="I17" s="38">
        <f t="shared" si="2"/>
        <v>542.13843699999995</v>
      </c>
      <c r="J17" s="26">
        <f t="shared" si="3"/>
        <v>0.76100674499754395</v>
      </c>
      <c r="K17" s="26">
        <f t="shared" si="0"/>
        <v>0.60691295030014347</v>
      </c>
      <c r="L17" s="39">
        <f t="shared" si="0"/>
        <v>0.64062650210045302</v>
      </c>
      <c r="M17" s="41">
        <f t="shared" si="4"/>
        <v>0.28056471632610647</v>
      </c>
      <c r="N17" s="31">
        <f t="shared" si="4"/>
        <v>0.67871749950697391</v>
      </c>
      <c r="O17" s="32">
        <f t="shared" si="5"/>
        <v>0.49583970774336444</v>
      </c>
      <c r="P17" s="113">
        <v>502.20393300000001</v>
      </c>
      <c r="Q17" s="114">
        <v>591.17045499999995</v>
      </c>
    </row>
    <row r="18" spans="1:17" x14ac:dyDescent="0.25">
      <c r="B18" s="16"/>
      <c r="C18" s="25">
        <v>2014</v>
      </c>
      <c r="D18" s="37">
        <v>105.47882799999999</v>
      </c>
      <c r="E18" s="37">
        <v>426.67438800000002</v>
      </c>
      <c r="F18" s="38">
        <f t="shared" si="1"/>
        <v>532.15321600000004</v>
      </c>
      <c r="G18" s="37">
        <v>91.390308000000005</v>
      </c>
      <c r="H18" s="37">
        <v>351.50504599999999</v>
      </c>
      <c r="I18" s="38">
        <f t="shared" si="2"/>
        <v>442.895354</v>
      </c>
      <c r="J18" s="26">
        <f t="shared" si="3"/>
        <v>0.86643272145572203</v>
      </c>
      <c r="K18" s="26">
        <f t="shared" si="0"/>
        <v>0.82382504290367664</v>
      </c>
      <c r="L18" s="39">
        <f t="shared" si="0"/>
        <v>0.83227037004320192</v>
      </c>
      <c r="M18" s="41">
        <f t="shared" si="4"/>
        <v>0.20210781128533442</v>
      </c>
      <c r="N18" s="31">
        <f t="shared" si="4"/>
        <v>0.641389633552649</v>
      </c>
      <c r="O18" s="32">
        <f t="shared" si="5"/>
        <v>0.442796783893531</v>
      </c>
      <c r="P18" s="113">
        <v>452.18592699999999</v>
      </c>
      <c r="Q18" s="114">
        <v>548.03668100000004</v>
      </c>
    </row>
    <row r="19" spans="1:17" x14ac:dyDescent="0.25">
      <c r="B19" s="16"/>
      <c r="C19" s="25">
        <v>2015</v>
      </c>
      <c r="D19" s="37">
        <v>60.428713000000002</v>
      </c>
      <c r="E19" s="37">
        <v>258.89455800000002</v>
      </c>
      <c r="F19" s="38">
        <f t="shared" si="1"/>
        <v>319.32327100000003</v>
      </c>
      <c r="G19" s="37">
        <v>47.996105</v>
      </c>
      <c r="H19" s="37">
        <v>197.366601</v>
      </c>
      <c r="I19" s="38">
        <f t="shared" si="2"/>
        <v>245.362706</v>
      </c>
      <c r="J19" s="26">
        <f t="shared" si="3"/>
        <v>0.79425992408608803</v>
      </c>
      <c r="K19" s="26">
        <f t="shared" si="0"/>
        <v>0.76234356768518863</v>
      </c>
      <c r="L19" s="39">
        <f t="shared" si="0"/>
        <v>0.76838341669123134</v>
      </c>
      <c r="M19" s="41">
        <f t="shared" si="4"/>
        <v>0.11785756417073846</v>
      </c>
      <c r="N19" s="31">
        <f t="shared" si="4"/>
        <v>0.45323122502727464</v>
      </c>
      <c r="O19" s="32">
        <f t="shared" si="5"/>
        <v>0.29116126375548401</v>
      </c>
      <c r="P19" s="113">
        <v>407.238223</v>
      </c>
      <c r="Q19" s="114">
        <v>435.46558599999997</v>
      </c>
    </row>
    <row r="20" spans="1:17" ht="15" customHeight="1" x14ac:dyDescent="0.25">
      <c r="B20" s="16"/>
      <c r="C20" s="25">
        <v>2016</v>
      </c>
      <c r="D20" s="37">
        <v>61.533861999999999</v>
      </c>
      <c r="E20" s="37">
        <v>253.047417</v>
      </c>
      <c r="F20" s="38">
        <f t="shared" si="1"/>
        <v>314.58127899999999</v>
      </c>
      <c r="G20" s="37">
        <v>36.600485999999997</v>
      </c>
      <c r="H20" s="37">
        <v>203.438243</v>
      </c>
      <c r="I20" s="38">
        <f t="shared" si="2"/>
        <v>240.03872899999999</v>
      </c>
      <c r="J20" s="26">
        <f t="shared" si="3"/>
        <v>0.59480235451498231</v>
      </c>
      <c r="K20" s="26">
        <f t="shared" si="0"/>
        <v>0.80395305121806482</v>
      </c>
      <c r="L20" s="39">
        <f t="shared" si="0"/>
        <v>0.76304200225468599</v>
      </c>
      <c r="M20" s="41">
        <f t="shared" si="4"/>
        <v>8.7443534415950347E-2</v>
      </c>
      <c r="N20" s="31">
        <f t="shared" si="4"/>
        <v>0.45693428688927618</v>
      </c>
      <c r="O20" s="32">
        <f t="shared" si="5"/>
        <v>0.27789154069591038</v>
      </c>
      <c r="P20" s="113">
        <v>418.561375</v>
      </c>
      <c r="Q20" s="114">
        <v>445.224289</v>
      </c>
    </row>
    <row r="21" spans="1:17" s="36" customFormat="1" x14ac:dyDescent="0.25">
      <c r="A21" s="1"/>
      <c r="B21" s="16"/>
      <c r="C21" s="25" t="s">
        <v>12</v>
      </c>
      <c r="D21" s="37">
        <v>43.255288999999998</v>
      </c>
      <c r="E21" s="37">
        <v>141.89123699999999</v>
      </c>
      <c r="F21" s="38">
        <f t="shared" si="1"/>
        <v>185.14652599999999</v>
      </c>
      <c r="G21" s="37">
        <v>14.562676</v>
      </c>
      <c r="H21" s="37">
        <v>45.353897000000003</v>
      </c>
      <c r="I21" s="38">
        <f t="shared" si="2"/>
        <v>59.916573</v>
      </c>
      <c r="J21" s="26">
        <f>+G21/D21</f>
        <v>0.3366681008650757</v>
      </c>
      <c r="K21" s="26">
        <f t="shared" si="0"/>
        <v>0.31963846364945009</v>
      </c>
      <c r="L21" s="39">
        <f t="shared" si="0"/>
        <v>0.3236170523664052</v>
      </c>
      <c r="M21" s="41">
        <f t="shared" si="4"/>
        <v>9.0183055921736477E-2</v>
      </c>
      <c r="N21" s="31">
        <f t="shared" si="4"/>
        <v>0.32584327009444503</v>
      </c>
      <c r="O21" s="32">
        <f t="shared" si="5"/>
        <v>0.19927793801763075</v>
      </c>
      <c r="P21" s="113">
        <v>161.47907000000001</v>
      </c>
      <c r="Q21" s="114">
        <v>139.189301</v>
      </c>
    </row>
    <row r="22" spans="1:17" s="36" customFormat="1" x14ac:dyDescent="0.25">
      <c r="A22" s="1"/>
      <c r="B22" s="16"/>
      <c r="C22" s="27" t="s">
        <v>72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15">
        <f>SUM(P13:P21)</f>
        <v>3433.8669459999996</v>
      </c>
      <c r="Q22" s="115">
        <f>SUM(Q13:Q21)</f>
        <v>4575.6727140000003</v>
      </c>
    </row>
    <row r="23" spans="1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1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20"/>
      <c r="Q24" s="36"/>
    </row>
    <row r="25" spans="1:17" x14ac:dyDescent="0.25">
      <c r="P25" s="102"/>
      <c r="Q25" s="102"/>
    </row>
    <row r="26" spans="1:17" ht="15" customHeight="1" x14ac:dyDescent="0.25"/>
    <row r="27" spans="1:17" x14ac:dyDescent="0.25">
      <c r="B27" s="13" t="s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1:17" ht="15" customHeight="1" x14ac:dyDescent="0.25">
      <c r="B28" s="16"/>
      <c r="C28" s="139" t="s">
        <v>42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1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1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1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1:17" x14ac:dyDescent="0.25">
      <c r="B32" s="16"/>
      <c r="C32" s="12"/>
      <c r="D32" s="12"/>
      <c r="E32" s="12"/>
      <c r="F32" s="12"/>
      <c r="G32" s="42">
        <v>2009</v>
      </c>
      <c r="H32" s="46">
        <v>83.262401359999998</v>
      </c>
      <c r="I32" s="46">
        <v>272.66107419999997</v>
      </c>
      <c r="J32" s="46">
        <f>+I32+H32</f>
        <v>355.92347555999999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83.158672849999988</v>
      </c>
      <c r="I33" s="46">
        <v>236.00301406</v>
      </c>
      <c r="J33" s="46">
        <f t="shared" ref="J33:J40" si="6">+I33+H33</f>
        <v>319.16168690999996</v>
      </c>
      <c r="K33" s="44">
        <f>+J33/J32-1</f>
        <v>-0.10328565316508009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106.30979452</v>
      </c>
      <c r="I34" s="46">
        <v>375.0547388</v>
      </c>
      <c r="J34" s="46">
        <f t="shared" si="6"/>
        <v>481.36453331999996</v>
      </c>
      <c r="K34" s="44">
        <f t="shared" ref="K34:K40" si="7">+J34/J33-1</f>
        <v>0.50821528103947955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92.245109830000004</v>
      </c>
      <c r="I35" s="46">
        <v>310.88022093000001</v>
      </c>
      <c r="J35" s="46">
        <f t="shared" si="6"/>
        <v>403.12533076</v>
      </c>
      <c r="K35" s="44">
        <f t="shared" si="7"/>
        <v>-0.16253628413456123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84.432931269999997</v>
      </c>
      <c r="I36" s="46">
        <v>245.65534958000001</v>
      </c>
      <c r="J36" s="46">
        <f t="shared" si="6"/>
        <v>330.08828084999999</v>
      </c>
      <c r="K36" s="44">
        <f t="shared" si="7"/>
        <v>-0.181177029417391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70.861068369999998</v>
      </c>
      <c r="I37" s="46">
        <v>260.80171002000003</v>
      </c>
      <c r="J37" s="46">
        <f t="shared" si="6"/>
        <v>331.66277839000003</v>
      </c>
      <c r="K37" s="44">
        <f t="shared" si="7"/>
        <v>4.7699286262015139E-3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62.394231210000001</v>
      </c>
      <c r="I38" s="46">
        <v>207.30167813</v>
      </c>
      <c r="J38" s="46">
        <f t="shared" si="6"/>
        <v>269.69590934000001</v>
      </c>
      <c r="K38" s="44">
        <f t="shared" si="7"/>
        <v>-0.18683697142865274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55.902486740000001</v>
      </c>
      <c r="I39" s="46">
        <v>178.90728166</v>
      </c>
      <c r="J39" s="46">
        <f t="shared" si="6"/>
        <v>234.8097684</v>
      </c>
      <c r="K39" s="44">
        <f t="shared" si="7"/>
        <v>-0.12935361543070267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2.5708161499999997</v>
      </c>
      <c r="I40" s="46">
        <v>19.408769270000001</v>
      </c>
      <c r="J40" s="46">
        <f t="shared" si="6"/>
        <v>21.979585419999999</v>
      </c>
      <c r="K40" s="44">
        <f t="shared" si="7"/>
        <v>-0.90639407563931651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72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40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62</v>
      </c>
      <c r="E44" s="145"/>
      <c r="F44" s="145"/>
      <c r="G44" s="145"/>
      <c r="H44" s="145"/>
      <c r="I44" s="21"/>
      <c r="J44" s="145" t="s">
        <v>63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29</v>
      </c>
      <c r="E45" s="30">
        <v>2016</v>
      </c>
      <c r="F45" s="30" t="s">
        <v>30</v>
      </c>
      <c r="G45" s="30" t="s">
        <v>12</v>
      </c>
      <c r="H45" s="30" t="s">
        <v>30</v>
      </c>
      <c r="I45" s="21"/>
      <c r="J45" s="30" t="s">
        <v>29</v>
      </c>
      <c r="K45" s="30">
        <v>2016</v>
      </c>
      <c r="L45" s="30" t="s">
        <v>30</v>
      </c>
      <c r="M45" s="30" t="s">
        <v>12</v>
      </c>
      <c r="N45" s="30" t="s">
        <v>30</v>
      </c>
      <c r="O45" s="12"/>
      <c r="P45" s="17"/>
    </row>
    <row r="46" spans="2:17" x14ac:dyDescent="0.25">
      <c r="B46" s="16"/>
      <c r="C46" s="12"/>
      <c r="D46" s="43" t="s">
        <v>31</v>
      </c>
      <c r="E46" s="52">
        <f>+E57</f>
        <v>44.594427079999996</v>
      </c>
      <c r="F46" s="44">
        <f>+E46/E48</f>
        <v>0.79771812812919596</v>
      </c>
      <c r="G46" s="52">
        <f>+G57</f>
        <v>9.0235270000000006E-2</v>
      </c>
      <c r="H46" s="44">
        <f>+G46/G48</f>
        <v>3.509985340647561E-2</v>
      </c>
      <c r="I46" s="21"/>
      <c r="J46" s="43" t="s">
        <v>31</v>
      </c>
      <c r="K46" s="52">
        <f>+K57</f>
        <v>133.78328171000001</v>
      </c>
      <c r="L46" s="44">
        <f>+K46/K48</f>
        <v>0.74777996998604668</v>
      </c>
      <c r="M46" s="52">
        <f>+M57</f>
        <v>0.27070567000000001</v>
      </c>
      <c r="N46" s="44">
        <f>+M46/M48</f>
        <v>1.3947595864227611E-2</v>
      </c>
      <c r="O46" s="12"/>
      <c r="P46" s="17"/>
    </row>
    <row r="47" spans="2:17" x14ac:dyDescent="0.25">
      <c r="B47" s="16"/>
      <c r="C47" s="12"/>
      <c r="D47" s="43" t="s">
        <v>3</v>
      </c>
      <c r="E47" s="52">
        <v>11.30805966</v>
      </c>
      <c r="F47" s="44">
        <f>+E47/E48</f>
        <v>0.20228187187080401</v>
      </c>
      <c r="G47" s="52">
        <v>2.4805808799999998</v>
      </c>
      <c r="H47" s="44">
        <f>+G47/G48</f>
        <v>0.96490014659352441</v>
      </c>
      <c r="I47" s="21"/>
      <c r="J47" s="43" t="s">
        <v>3</v>
      </c>
      <c r="K47" s="52">
        <v>45.123999949999998</v>
      </c>
      <c r="L47" s="44">
        <f>+K47/K48</f>
        <v>0.25222003001395327</v>
      </c>
      <c r="M47" s="52">
        <v>19.138063600000002</v>
      </c>
      <c r="N47" s="44">
        <f>+M47/M48</f>
        <v>0.98605240413577233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55.902486739999993</v>
      </c>
      <c r="F48" s="48">
        <f>SUM(F46:F47)</f>
        <v>1</v>
      </c>
      <c r="G48" s="53">
        <f>SUM(G46:G47)</f>
        <v>2.5708161499999997</v>
      </c>
      <c r="H48" s="48">
        <f>SUM(H46:H47)</f>
        <v>1</v>
      </c>
      <c r="I48" s="21"/>
      <c r="J48" s="47" t="s">
        <v>1</v>
      </c>
      <c r="K48" s="53">
        <f>SUM(K46:K47)</f>
        <v>178.90728166000002</v>
      </c>
      <c r="L48" s="48">
        <f>SUM(L46:L47)</f>
        <v>1</v>
      </c>
      <c r="M48" s="53">
        <f>SUM(M46:M47)</f>
        <v>19.408769270000004</v>
      </c>
      <c r="N48" s="48">
        <f>SUM(N46:N47)</f>
        <v>0.99999999999999989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32</v>
      </c>
      <c r="E50" s="30">
        <v>2016</v>
      </c>
      <c r="F50" s="30" t="s">
        <v>30</v>
      </c>
      <c r="G50" s="30" t="s">
        <v>12</v>
      </c>
      <c r="H50" s="30" t="s">
        <v>30</v>
      </c>
      <c r="I50" s="21"/>
      <c r="J50" s="30" t="s">
        <v>32</v>
      </c>
      <c r="K50" s="30">
        <v>2016</v>
      </c>
      <c r="L50" s="30" t="s">
        <v>30</v>
      </c>
      <c r="M50" s="30" t="s">
        <v>12</v>
      </c>
      <c r="N50" s="30" t="s">
        <v>30</v>
      </c>
      <c r="O50" s="12"/>
      <c r="P50" s="17"/>
    </row>
    <row r="51" spans="2:16" x14ac:dyDescent="0.25">
      <c r="B51" s="16"/>
      <c r="C51" s="12"/>
      <c r="D51" s="50" t="s">
        <v>33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33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34</v>
      </c>
      <c r="E52" s="52">
        <v>0.17667389999999999</v>
      </c>
      <c r="F52" s="44">
        <f>+E52/E57</f>
        <v>3.9617932456684898E-3</v>
      </c>
      <c r="G52" s="52">
        <v>8.9816110000000005E-2</v>
      </c>
      <c r="H52" s="44">
        <f>+G52/G57</f>
        <v>0.99535480971021639</v>
      </c>
      <c r="I52" s="21"/>
      <c r="J52" s="50" t="s">
        <v>34</v>
      </c>
      <c r="K52" s="52">
        <v>0.53002190999999998</v>
      </c>
      <c r="L52" s="44">
        <f>+K52/K57</f>
        <v>3.961794801452998E-3</v>
      </c>
      <c r="M52" s="52">
        <v>0.26944821000000002</v>
      </c>
      <c r="N52" s="44">
        <f>+M52/M57</f>
        <v>0.99535488118885729</v>
      </c>
      <c r="O52" s="12"/>
      <c r="P52" s="17"/>
    </row>
    <row r="53" spans="2:16" x14ac:dyDescent="0.25">
      <c r="B53" s="16"/>
      <c r="C53" s="12"/>
      <c r="D53" s="50" t="s">
        <v>35</v>
      </c>
      <c r="E53" s="52">
        <v>44.414885509999998</v>
      </c>
      <c r="F53" s="44">
        <f>+E53/E57</f>
        <v>0.99597390118550222</v>
      </c>
      <c r="G53" s="52"/>
      <c r="H53" s="44">
        <f>+G53/G57</f>
        <v>0</v>
      </c>
      <c r="I53" s="21"/>
      <c r="J53" s="50" t="s">
        <v>35</v>
      </c>
      <c r="K53" s="52">
        <v>133.24465668000002</v>
      </c>
      <c r="L53" s="44">
        <f>+K53/K57</f>
        <v>0.99597389880771825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36</v>
      </c>
      <c r="E54" s="52">
        <v>2.8676700000000001E-3</v>
      </c>
      <c r="F54" s="44">
        <f>+E54/E57</f>
        <v>6.4305568829386577E-5</v>
      </c>
      <c r="G54" s="52">
        <v>4.1916000000000002E-4</v>
      </c>
      <c r="H54" s="44">
        <f>+G54/G57</f>
        <v>4.6451902897835847E-3</v>
      </c>
      <c r="I54" s="21"/>
      <c r="J54" s="50" t="s">
        <v>36</v>
      </c>
      <c r="K54" s="52">
        <v>8.6031200000000006E-3</v>
      </c>
      <c r="L54" s="44">
        <f>+K54/K57</f>
        <v>6.430639082877973E-5</v>
      </c>
      <c r="M54" s="52">
        <v>1.25746E-3</v>
      </c>
      <c r="N54" s="44">
        <f>+M54/M57</f>
        <v>4.6451188111427434E-3</v>
      </c>
      <c r="O54" s="12"/>
      <c r="P54" s="17"/>
    </row>
    <row r="55" spans="2:16" x14ac:dyDescent="0.25">
      <c r="B55" s="16"/>
      <c r="C55" s="12"/>
      <c r="D55" s="43" t="s">
        <v>37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37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38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38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44.594427079999996</v>
      </c>
      <c r="F57" s="48">
        <f>SUM(F51:F56)</f>
        <v>1</v>
      </c>
      <c r="G57" s="53">
        <f>SUM(G51:G56)</f>
        <v>9.0235270000000006E-2</v>
      </c>
      <c r="H57" s="48">
        <f>SUM(H51:H56)</f>
        <v>1</v>
      </c>
      <c r="I57" s="21"/>
      <c r="J57" s="47" t="s">
        <v>1</v>
      </c>
      <c r="K57" s="53">
        <f>SUM(K51:K56)</f>
        <v>133.78328171000001</v>
      </c>
      <c r="L57" s="48">
        <f>SUM(L51:L56)</f>
        <v>1</v>
      </c>
      <c r="M57" s="53">
        <f>SUM(M51:M56)</f>
        <v>0.27070567000000001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40</v>
      </c>
      <c r="E58" s="135"/>
      <c r="F58" s="135"/>
      <c r="G58" s="135"/>
      <c r="H58" s="135"/>
      <c r="I58" s="12"/>
      <c r="J58" s="135" t="s">
        <v>40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J58:N58"/>
    <mergeCell ref="D58:H58"/>
    <mergeCell ref="C8:O9"/>
    <mergeCell ref="D44:H44"/>
    <mergeCell ref="J44:N44"/>
    <mergeCell ref="C23:O23"/>
    <mergeCell ref="G42:K42"/>
    <mergeCell ref="C28:O29"/>
    <mergeCell ref="B1:P2"/>
    <mergeCell ref="C11:C12"/>
    <mergeCell ref="D11:F11"/>
    <mergeCell ref="G11:I11"/>
    <mergeCell ref="J11:J12"/>
    <mergeCell ref="K11:K12"/>
    <mergeCell ref="L11:L12"/>
    <mergeCell ref="M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Cuadro</vt:lpstr>
      <vt:lpstr>Datos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2017-06-12T13:53:02Z</dcterms:modified>
</cp:coreProperties>
</file>